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nk/Downloads/"/>
    </mc:Choice>
  </mc:AlternateContent>
  <xr:revisionPtr revIDLastSave="0" documentId="13_ncr:1_{E5AF8348-6FDE-1A42-BA99-056AE272E638}" xr6:coauthVersionLast="47" xr6:coauthVersionMax="47" xr10:uidLastSave="{00000000-0000-0000-0000-000000000000}"/>
  <bookViews>
    <workbookView xWindow="5480" yWindow="2400" windowWidth="27840" windowHeight="16740" xr2:uid="{76799942-A129-194E-A1E0-51AAF38E01CB}"/>
  </bookViews>
  <sheets>
    <sheet name="Лист1" sheetId="1" r:id="rId1"/>
    <sheet name="Лист2" sheetId="2" r:id="rId2"/>
    <sheet name="Лист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D6" i="1"/>
  <c r="E6" i="1"/>
  <c r="F6" i="1"/>
  <c r="G6" i="1"/>
  <c r="C6" i="1"/>
  <c r="C5" i="1" s="1"/>
  <c r="J7" i="1"/>
  <c r="K7" i="1" s="1"/>
  <c r="L7" i="1" s="1"/>
  <c r="M7" i="1" s="1"/>
  <c r="I7" i="1"/>
  <c r="C7" i="1"/>
  <c r="D7" i="1" s="1"/>
  <c r="E7" i="1" s="1"/>
  <c r="F7" i="1" s="1"/>
  <c r="I5" i="1"/>
  <c r="J5" i="1" s="1"/>
  <c r="I9" i="1"/>
  <c r="J9" i="1" s="1"/>
  <c r="K9" i="1" s="1"/>
  <c r="L9" i="1" s="1"/>
  <c r="M9" i="1" s="1"/>
  <c r="C9" i="1"/>
  <c r="M10" i="1"/>
  <c r="L10" i="1"/>
  <c r="K10" i="1"/>
  <c r="J10" i="1"/>
  <c r="I10" i="1"/>
  <c r="I11" i="1" s="1"/>
  <c r="D10" i="1"/>
  <c r="E10" i="1"/>
  <c r="F10" i="1"/>
  <c r="G10" i="1"/>
  <c r="C10" i="1"/>
  <c r="D23" i="1"/>
  <c r="J4" i="1"/>
  <c r="K4" i="1"/>
  <c r="L4" i="1"/>
  <c r="M4" i="1"/>
  <c r="I4" i="1"/>
  <c r="C22" i="1"/>
  <c r="D22" i="1" s="1"/>
  <c r="J11" i="1" l="1"/>
  <c r="K5" i="1"/>
  <c r="L5" i="1" s="1"/>
  <c r="M5" i="1" s="1"/>
  <c r="C11" i="1"/>
  <c r="C12" i="1" s="1"/>
  <c r="D5" i="1"/>
  <c r="E5" i="1" s="1"/>
  <c r="F5" i="1" s="1"/>
  <c r="G5" i="1" s="1"/>
  <c r="D9" i="1"/>
  <c r="E9" i="1" s="1"/>
  <c r="F9" i="1" s="1"/>
  <c r="G9" i="1" s="1"/>
  <c r="G7" i="1"/>
  <c r="D24" i="1"/>
  <c r="C24" i="1" s="1"/>
  <c r="I14" i="1" s="1"/>
  <c r="I15" i="1" s="1"/>
  <c r="I12" i="1"/>
  <c r="C14" i="1"/>
  <c r="J12" i="1"/>
  <c r="K11" i="1" l="1"/>
  <c r="D11" i="1"/>
  <c r="D12" i="1" s="1"/>
  <c r="I16" i="1"/>
  <c r="J14" i="1"/>
  <c r="C15" i="1"/>
  <c r="C16" i="1" s="1"/>
  <c r="D14" i="1"/>
  <c r="J15" i="1"/>
  <c r="K14" i="1"/>
  <c r="J16" i="1"/>
  <c r="L11" i="1"/>
  <c r="K12" i="1"/>
  <c r="E11" i="1" l="1"/>
  <c r="E12" i="1" s="1"/>
  <c r="E14" i="1"/>
  <c r="D15" i="1"/>
  <c r="D16" i="1" s="1"/>
  <c r="L12" i="1"/>
  <c r="L14" i="1"/>
  <c r="K15" i="1"/>
  <c r="K16" i="1" s="1"/>
  <c r="F11" i="1" l="1"/>
  <c r="F12" i="1" s="1"/>
  <c r="M11" i="1"/>
  <c r="M12" i="1" s="1"/>
  <c r="F14" i="1"/>
  <c r="E15" i="1"/>
  <c r="E16" i="1" s="1"/>
  <c r="M14" i="1"/>
  <c r="M15" i="1" s="1"/>
  <c r="L15" i="1"/>
  <c r="L16" i="1" s="1"/>
  <c r="G11" i="1" l="1"/>
  <c r="G12" i="1" s="1"/>
  <c r="M16" i="1"/>
  <c r="I17" i="1" s="1"/>
  <c r="I18" i="1" s="1"/>
  <c r="G14" i="1"/>
  <c r="G15" i="1" s="1"/>
  <c r="F15" i="1"/>
  <c r="F16" i="1" s="1"/>
  <c r="G16" i="1" l="1"/>
  <c r="C17" i="1" s="1"/>
  <c r="C18" i="1" s="1"/>
</calcChain>
</file>

<file path=xl/sharedStrings.xml><?xml version="1.0" encoding="utf-8"?>
<sst xmlns="http://schemas.openxmlformats.org/spreadsheetml/2006/main" count="21" uniqueCount="20">
  <si>
    <t>всего за ед</t>
  </si>
  <si>
    <t>рост</t>
  </si>
  <si>
    <t>количество</t>
  </si>
  <si>
    <t>экономия материалов</t>
  </si>
  <si>
    <t>экономия затрат на труд</t>
  </si>
  <si>
    <t>Ставка</t>
  </si>
  <si>
    <t>всего экономия</t>
  </si>
  <si>
    <t xml:space="preserve">номинальная </t>
  </si>
  <si>
    <t>надбавка к номинальной</t>
  </si>
  <si>
    <t>ставка для НМА</t>
  </si>
  <si>
    <t>номинальные потоки</t>
  </si>
  <si>
    <t>реальные потоки</t>
  </si>
  <si>
    <t>диск множитель</t>
  </si>
  <si>
    <t>Текущая стоимость</t>
  </si>
  <si>
    <t>Стоимость патента</t>
  </si>
  <si>
    <t>Округленно</t>
  </si>
  <si>
    <t>ставка для НМА  реальная</t>
  </si>
  <si>
    <t>в 2018</t>
  </si>
  <si>
    <t>доля затрат на труд</t>
  </si>
  <si>
    <r>
      <t xml:space="preserve">Предприятие владеет патентом на изобретение, которое применяется для производства изделия. Затраты на производство изделий  без использования изобретения составляют </t>
    </r>
    <r>
      <rPr>
        <sz val="12"/>
        <color rgb="FFFF0000"/>
        <rFont val="Aptos Narrow (Основной текст)"/>
        <charset val="204"/>
      </rPr>
      <t>в 2018 году</t>
    </r>
    <r>
      <rPr>
        <sz val="12"/>
        <color theme="1"/>
        <rFont val="Aptos Narrow"/>
        <family val="2"/>
        <charset val="204"/>
        <scheme val="minor"/>
      </rPr>
      <t xml:space="preserve"> 65 ед./шт., 55% из которых представляют собой затраты труда. Предприятие продает 115 000 изделий в год. Экономия за счет изобретения на используемых материалах составляет 27 ед./шт., экономия затрат труда составляет 25% от затрат на труд. Экономия может быть получена ежегодно в течение 5 лет (что соответствует сроку жизни патента). Темп роста затрат составляет 5% в год.</t>
    </r>
    <r>
      <rPr>
        <sz val="12"/>
        <color rgb="FFFF0000"/>
        <rFont val="Aptos Narrow (Основной текст)"/>
        <charset val="204"/>
      </rPr>
      <t xml:space="preserve"> Ставка  дисконтирования для собственного капитала в номинальном  выражении 15%, в реальном выражении 9%. Надбавка для НМА 2% в номинальном выражении</t>
    </r>
    <r>
      <rPr>
        <sz val="12"/>
        <color theme="1"/>
        <rFont val="Aptos Narrow"/>
        <family val="2"/>
        <charset val="204"/>
        <scheme val="minor"/>
      </rPr>
      <t>. Определить стоимость патента на изобретение</t>
    </r>
    <r>
      <rPr>
        <sz val="12"/>
        <color rgb="FFFF0000"/>
        <rFont val="Aptos Narrow (Основной текст)"/>
        <charset val="204"/>
      </rPr>
      <t xml:space="preserve"> на 31.12.2018</t>
    </r>
    <r>
      <rPr>
        <sz val="12"/>
        <color theme="1"/>
        <rFont val="Aptos Narrow"/>
        <family val="2"/>
        <charset val="204"/>
        <scheme val="minor"/>
      </rPr>
      <t>. Дисконтирование проводить на конец периода.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</si>
</sst>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2"/>
      <color theme="1"/>
      <name val="Aptos Narrow"/>
      <family val="2"/>
      <charset val="204"/>
      <scheme val="minor"/>
    </font>
    <font>
      <sz val="12"/>
      <color theme="1"/>
      <name val="Aptos Narrow"/>
      <family val="2"/>
      <charset val="204"/>
      <scheme val="minor"/>
    </font>
    <font>
      <b/>
      <sz val="12"/>
      <color theme="1"/>
      <name val="Aptos Narrow"/>
      <scheme val="minor"/>
    </font>
    <font>
      <sz val="12"/>
      <color rgb="FFFF0000"/>
      <name val="Aptos Narrow (Основной текст)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0" fontId="0" fillId="0" borderId="0" xfId="0" applyAlignment="1">
      <alignment vertical="center" wrapText="1"/>
    </xf>
    <xf numFmtId="9" fontId="0" fillId="0" borderId="0" xfId="0" applyNumberFormat="1"/>
    <xf numFmtId="164" fontId="0" fillId="0" borderId="0" xfId="0" applyNumberFormat="1"/>
    <xf numFmtId="0" fontId="0" fillId="2" borderId="0" xfId="0" applyFill="1"/>
    <xf numFmtId="165" fontId="0" fillId="0" borderId="0" xfId="0" applyNumberFormat="1"/>
    <xf numFmtId="0" fontId="0" fillId="3" borderId="0" xfId="0" applyFill="1" applyAlignment="1">
      <alignment vertical="center" wrapText="1"/>
    </xf>
    <xf numFmtId="9" fontId="0" fillId="3" borderId="0" xfId="0" applyNumberFormat="1" applyFill="1"/>
    <xf numFmtId="0" fontId="0" fillId="4" borderId="0" xfId="0" applyFill="1"/>
    <xf numFmtId="0" fontId="2" fillId="3" borderId="1" xfId="0" applyFont="1" applyFill="1" applyBorder="1" applyAlignment="1">
      <alignment vertical="center" wrapText="1"/>
    </xf>
    <xf numFmtId="9" fontId="2" fillId="3" borderId="2" xfId="0" applyNumberFormat="1" applyFont="1" applyFill="1" applyBorder="1"/>
    <xf numFmtId="0" fontId="2" fillId="4" borderId="1" xfId="0" applyFont="1" applyFill="1" applyBorder="1" applyAlignment="1">
      <alignment vertical="center" wrapText="1"/>
    </xf>
    <xf numFmtId="10" fontId="2" fillId="4" borderId="2" xfId="0" applyNumberFormat="1" applyFont="1" applyFill="1" applyBorder="1"/>
    <xf numFmtId="3" fontId="2" fillId="0" borderId="0" xfId="0" applyNumberFormat="1" applyFont="1"/>
    <xf numFmtId="3" fontId="0" fillId="5" borderId="0" xfId="0" applyNumberFormat="1" applyFill="1"/>
    <xf numFmtId="3" fontId="0" fillId="6" borderId="0" xfId="0" applyNumberFormat="1" applyFill="1"/>
    <xf numFmtId="0" fontId="0" fillId="7" borderId="0" xfId="0" applyFill="1" applyAlignment="1">
      <alignment vertical="center" wrapText="1"/>
    </xf>
    <xf numFmtId="3" fontId="0" fillId="7" borderId="0" xfId="0" applyNumberFormat="1" applyFill="1"/>
    <xf numFmtId="0" fontId="0" fillId="7" borderId="0" xfId="0" applyFill="1"/>
    <xf numFmtId="9" fontId="0" fillId="8" borderId="0" xfId="0" applyNumberFormat="1" applyFill="1"/>
    <xf numFmtId="0" fontId="0" fillId="7" borderId="0" xfId="0" applyFill="1" applyAlignment="1">
      <alignment horizontal="left" vertical="center" wrapText="1"/>
    </xf>
    <xf numFmtId="9" fontId="0" fillId="0" borderId="0" xfId="1" applyFont="1"/>
    <xf numFmtId="10" fontId="0" fillId="4" borderId="0" xfId="0" applyNumberFormat="1" applyFill="1"/>
    <xf numFmtId="0" fontId="0" fillId="10" borderId="0" xfId="0" applyFill="1"/>
    <xf numFmtId="9" fontId="0" fillId="10" borderId="0" xfId="0" applyNumberFormat="1" applyFill="1"/>
    <xf numFmtId="0" fontId="0" fillId="10" borderId="0" xfId="0" applyFill="1" applyAlignment="1">
      <alignment vertical="center" wrapText="1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77A89-371C-0641-B3AE-91A0295AF2F2}">
  <dimension ref="A1:M24"/>
  <sheetViews>
    <sheetView tabSelected="1" workbookViewId="0">
      <selection activeCell="H27" sqref="H27"/>
    </sheetView>
  </sheetViews>
  <sheetFormatPr baseColWidth="10" defaultRowHeight="16" x14ac:dyDescent="0.2"/>
  <cols>
    <col min="2" max="2" width="74.6640625" style="2" customWidth="1"/>
  </cols>
  <sheetData>
    <row r="1" spans="1:13" ht="84" customHeight="1" x14ac:dyDescent="0.2">
      <c r="B1" s="28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9" customFormat="1" ht="29" customHeight="1" x14ac:dyDescent="0.2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">
      <c r="C3" s="27" t="s">
        <v>10</v>
      </c>
      <c r="D3" s="27"/>
      <c r="E3" s="27"/>
      <c r="F3" s="27"/>
      <c r="G3" s="27"/>
      <c r="I3" s="9" t="s">
        <v>11</v>
      </c>
      <c r="J3" s="9"/>
      <c r="K3" s="9"/>
      <c r="L3" s="9"/>
      <c r="M3" s="9"/>
    </row>
    <row r="4" spans="1:13" x14ac:dyDescent="0.2">
      <c r="A4" s="24" t="s">
        <v>17</v>
      </c>
      <c r="B4"/>
      <c r="C4">
        <v>1</v>
      </c>
      <c r="D4">
        <v>2</v>
      </c>
      <c r="E4">
        <v>3</v>
      </c>
      <c r="F4">
        <v>4</v>
      </c>
      <c r="G4">
        <v>5</v>
      </c>
      <c r="I4">
        <f>C4</f>
        <v>1</v>
      </c>
      <c r="J4">
        <f t="shared" ref="J4:M4" si="0">D4</f>
        <v>2</v>
      </c>
      <c r="K4">
        <f t="shared" si="0"/>
        <v>3</v>
      </c>
      <c r="L4">
        <f t="shared" si="0"/>
        <v>4</v>
      </c>
      <c r="M4">
        <f t="shared" si="0"/>
        <v>5</v>
      </c>
    </row>
    <row r="5" spans="1:13" x14ac:dyDescent="0.2">
      <c r="A5" s="24">
        <v>65</v>
      </c>
      <c r="B5" s="5" t="s">
        <v>0</v>
      </c>
      <c r="C5" s="4">
        <f>65*(1+C6)</f>
        <v>68.25</v>
      </c>
      <c r="D5" s="4">
        <f>C5*(1+D6)</f>
        <v>71.662500000000009</v>
      </c>
      <c r="E5" s="4">
        <f t="shared" ref="E5:G5" si="1">D5*(1+E6)</f>
        <v>75.245625000000018</v>
      </c>
      <c r="F5" s="4">
        <f t="shared" si="1"/>
        <v>79.007906250000019</v>
      </c>
      <c r="G5" s="4">
        <f t="shared" si="1"/>
        <v>82.958301562500026</v>
      </c>
      <c r="I5" s="4">
        <f>A5</f>
        <v>65</v>
      </c>
      <c r="J5" s="4">
        <f>I5</f>
        <v>65</v>
      </c>
      <c r="K5" s="4">
        <f t="shared" ref="K5:M5" si="2">J5</f>
        <v>65</v>
      </c>
      <c r="L5" s="4">
        <f t="shared" si="2"/>
        <v>65</v>
      </c>
      <c r="M5" s="4">
        <f t="shared" si="2"/>
        <v>65</v>
      </c>
    </row>
    <row r="6" spans="1:13" x14ac:dyDescent="0.2">
      <c r="A6" s="25">
        <v>0.05</v>
      </c>
      <c r="B6" t="s">
        <v>1</v>
      </c>
      <c r="C6" s="3">
        <f>$A$6</f>
        <v>0.05</v>
      </c>
      <c r="D6" s="3">
        <f t="shared" ref="D6:G6" si="3">$A$6</f>
        <v>0.05</v>
      </c>
      <c r="E6" s="3">
        <f t="shared" si="3"/>
        <v>0.05</v>
      </c>
      <c r="F6" s="3">
        <f t="shared" si="3"/>
        <v>0.05</v>
      </c>
      <c r="G6" s="3">
        <f t="shared" si="3"/>
        <v>0.05</v>
      </c>
    </row>
    <row r="7" spans="1:13" x14ac:dyDescent="0.2">
      <c r="A7" s="24">
        <v>115000</v>
      </c>
      <c r="B7" t="s">
        <v>2</v>
      </c>
      <c r="C7" s="1">
        <f>A7</f>
        <v>115000</v>
      </c>
      <c r="D7" s="1">
        <f>C7</f>
        <v>115000</v>
      </c>
      <c r="E7" s="1">
        <f t="shared" ref="E7:G7" si="4">D7</f>
        <v>115000</v>
      </c>
      <c r="F7" s="1">
        <f t="shared" si="4"/>
        <v>115000</v>
      </c>
      <c r="G7" s="1">
        <f t="shared" si="4"/>
        <v>115000</v>
      </c>
      <c r="I7" s="1">
        <f>A7</f>
        <v>115000</v>
      </c>
      <c r="J7" s="1">
        <f>I7</f>
        <v>115000</v>
      </c>
      <c r="K7" s="1">
        <f t="shared" ref="K7:M7" si="5">J7</f>
        <v>115000</v>
      </c>
      <c r="L7" s="1">
        <f t="shared" si="5"/>
        <v>115000</v>
      </c>
      <c r="M7" s="1">
        <f t="shared" si="5"/>
        <v>115000</v>
      </c>
    </row>
    <row r="8" spans="1:13" x14ac:dyDescent="0.2">
      <c r="A8" s="24"/>
      <c r="B8"/>
    </row>
    <row r="9" spans="1:13" x14ac:dyDescent="0.2">
      <c r="A9" s="24">
        <v>27</v>
      </c>
      <c r="B9" t="s">
        <v>3</v>
      </c>
      <c r="C9" s="4">
        <f>A9*(1+C6)</f>
        <v>28.35</v>
      </c>
      <c r="D9" s="4">
        <f>C9*(1+D6)</f>
        <v>29.767500000000002</v>
      </c>
      <c r="E9" s="4">
        <f t="shared" ref="E9:G9" si="6">D9*(1+E6)</f>
        <v>31.255875000000003</v>
      </c>
      <c r="F9" s="4">
        <f t="shared" si="6"/>
        <v>32.818668750000008</v>
      </c>
      <c r="G9" s="4">
        <f t="shared" si="6"/>
        <v>34.45960218750001</v>
      </c>
      <c r="I9" s="4">
        <f>A9</f>
        <v>27</v>
      </c>
      <c r="J9" s="4">
        <f>I9</f>
        <v>27</v>
      </c>
      <c r="K9" s="4">
        <f t="shared" ref="K9:M9" si="7">J9</f>
        <v>27</v>
      </c>
      <c r="L9" s="4">
        <f t="shared" si="7"/>
        <v>27</v>
      </c>
      <c r="M9" s="4">
        <f t="shared" si="7"/>
        <v>27</v>
      </c>
    </row>
    <row r="10" spans="1:13" x14ac:dyDescent="0.2">
      <c r="A10" s="25">
        <v>0.55000000000000004</v>
      </c>
      <c r="B10" t="s">
        <v>18</v>
      </c>
      <c r="C10" s="22">
        <f>$A$10</f>
        <v>0.55000000000000004</v>
      </c>
      <c r="D10" s="22">
        <f t="shared" ref="D10:M10" si="8">$A$10</f>
        <v>0.55000000000000004</v>
      </c>
      <c r="E10" s="22">
        <f t="shared" si="8"/>
        <v>0.55000000000000004</v>
      </c>
      <c r="F10" s="22">
        <f t="shared" si="8"/>
        <v>0.55000000000000004</v>
      </c>
      <c r="G10" s="22">
        <f t="shared" si="8"/>
        <v>0.55000000000000004</v>
      </c>
      <c r="I10" s="22">
        <f t="shared" si="8"/>
        <v>0.55000000000000004</v>
      </c>
      <c r="J10" s="22">
        <f t="shared" si="8"/>
        <v>0.55000000000000004</v>
      </c>
      <c r="K10" s="22">
        <f t="shared" si="8"/>
        <v>0.55000000000000004</v>
      </c>
      <c r="L10" s="22">
        <f t="shared" si="8"/>
        <v>0.55000000000000004</v>
      </c>
      <c r="M10" s="22">
        <f t="shared" si="8"/>
        <v>0.55000000000000004</v>
      </c>
    </row>
    <row r="11" spans="1:13" x14ac:dyDescent="0.2">
      <c r="A11" s="25">
        <v>0.25</v>
      </c>
      <c r="B11" t="s">
        <v>4</v>
      </c>
      <c r="C11" s="4">
        <f>C5*C10*$A$11</f>
        <v>9.3843750000000004</v>
      </c>
      <c r="D11" s="4">
        <f t="shared" ref="D11:G11" si="9">D5*D10*$A$11</f>
        <v>9.8535937500000017</v>
      </c>
      <c r="E11" s="4">
        <f t="shared" si="9"/>
        <v>10.346273437500003</v>
      </c>
      <c r="F11" s="4">
        <f t="shared" si="9"/>
        <v>10.863587109375004</v>
      </c>
      <c r="G11" s="4">
        <f t="shared" si="9"/>
        <v>11.406766464843754</v>
      </c>
      <c r="I11" s="4">
        <f>I5*I10*$A$11</f>
        <v>8.9375</v>
      </c>
      <c r="J11" s="4">
        <f t="shared" ref="J11" si="10">J5*J10*$A$11</f>
        <v>8.9375</v>
      </c>
      <c r="K11" s="4">
        <f t="shared" ref="K11" si="11">K5*K10*$A$11</f>
        <v>8.9375</v>
      </c>
      <c r="L11" s="4">
        <f t="shared" ref="L11" si="12">L5*L10*$A$11</f>
        <v>8.9375</v>
      </c>
      <c r="M11" s="4">
        <f t="shared" ref="M11" si="13">M5*M10*$A$11</f>
        <v>8.9375</v>
      </c>
    </row>
    <row r="12" spans="1:13" x14ac:dyDescent="0.2">
      <c r="B12" t="s">
        <v>6</v>
      </c>
      <c r="C12" s="1">
        <f>(C11+C9)*C7</f>
        <v>4339453.125</v>
      </c>
      <c r="D12" s="1">
        <f t="shared" ref="D12:G12" si="14">(D11+D9)*D7</f>
        <v>4556425.78125</v>
      </c>
      <c r="E12" s="1">
        <f t="shared" si="14"/>
        <v>4784247.0703125009</v>
      </c>
      <c r="F12" s="1">
        <f t="shared" si="14"/>
        <v>5023459.4238281259</v>
      </c>
      <c r="G12" s="1">
        <f t="shared" si="14"/>
        <v>5274632.3950195331</v>
      </c>
      <c r="I12" s="1">
        <f>(I11+I9)*I7</f>
        <v>4132812.5</v>
      </c>
      <c r="J12" s="1">
        <f t="shared" ref="J12:M12" si="15">(J11+J9)*J7</f>
        <v>4132812.5</v>
      </c>
      <c r="K12" s="1">
        <f t="shared" si="15"/>
        <v>4132812.5</v>
      </c>
      <c r="L12" s="1">
        <f t="shared" si="15"/>
        <v>4132812.5</v>
      </c>
      <c r="M12" s="1">
        <f t="shared" si="15"/>
        <v>4132812.5</v>
      </c>
    </row>
    <row r="13" spans="1:13" x14ac:dyDescent="0.2">
      <c r="B13"/>
      <c r="C13" s="1"/>
      <c r="D13" s="1"/>
      <c r="E13" s="1"/>
      <c r="F13" s="1"/>
      <c r="G13" s="1"/>
      <c r="I13" s="1"/>
      <c r="J13" s="1"/>
      <c r="K13" s="1"/>
      <c r="L13" s="1"/>
      <c r="M13" s="1"/>
    </row>
    <row r="14" spans="1:13" x14ac:dyDescent="0.2">
      <c r="B14" t="s">
        <v>5</v>
      </c>
      <c r="C14" s="8">
        <f>C22</f>
        <v>0.16999999999999998</v>
      </c>
      <c r="D14" s="8">
        <f>C14</f>
        <v>0.16999999999999998</v>
      </c>
      <c r="E14" s="8">
        <f t="shared" ref="E14:G14" si="16">D14</f>
        <v>0.16999999999999998</v>
      </c>
      <c r="F14" s="8">
        <f t="shared" si="16"/>
        <v>0.16999999999999998</v>
      </c>
      <c r="G14" s="8">
        <f t="shared" si="16"/>
        <v>0.16999999999999998</v>
      </c>
      <c r="I14" s="23">
        <f>C24</f>
        <v>0.1142857142857141</v>
      </c>
      <c r="J14" s="23">
        <f>I14</f>
        <v>0.1142857142857141</v>
      </c>
      <c r="K14" s="23">
        <f t="shared" ref="K14:M14" si="17">J14</f>
        <v>0.1142857142857141</v>
      </c>
      <c r="L14" s="23">
        <f t="shared" si="17"/>
        <v>0.1142857142857141</v>
      </c>
      <c r="M14" s="23">
        <f t="shared" si="17"/>
        <v>0.1142857142857141</v>
      </c>
    </row>
    <row r="15" spans="1:13" x14ac:dyDescent="0.2">
      <c r="B15" t="s">
        <v>12</v>
      </c>
      <c r="C15" s="6">
        <f>1/(1+C14)^C4</f>
        <v>0.85470085470085477</v>
      </c>
      <c r="D15" s="6">
        <f t="shared" ref="D15:G15" si="18">1/(1+D14)^D4</f>
        <v>0.73051355102637161</v>
      </c>
      <c r="E15" s="6">
        <f t="shared" si="18"/>
        <v>0.62437055643279626</v>
      </c>
      <c r="F15" s="6">
        <f t="shared" si="18"/>
        <v>0.53365004823315931</v>
      </c>
      <c r="G15" s="6">
        <f t="shared" si="18"/>
        <v>0.45611115233603361</v>
      </c>
      <c r="I15" s="6">
        <f>1/(1+I14)^I4</f>
        <v>0.89743589743589758</v>
      </c>
      <c r="J15" s="6">
        <f t="shared" ref="J15:M15" si="19">1/(1+J14)^J4</f>
        <v>0.80539119000657489</v>
      </c>
      <c r="K15" s="6">
        <f t="shared" si="19"/>
        <v>0.72278696539051601</v>
      </c>
      <c r="L15" s="6">
        <f t="shared" si="19"/>
        <v>0.64865496894020691</v>
      </c>
      <c r="M15" s="6">
        <f t="shared" si="19"/>
        <v>0.58212625417710884</v>
      </c>
    </row>
    <row r="16" spans="1:13" x14ac:dyDescent="0.2">
      <c r="B16" t="s">
        <v>13</v>
      </c>
      <c r="C16" s="1">
        <f>C15*C12</f>
        <v>3708934.294871795</v>
      </c>
      <c r="D16" s="1">
        <f t="shared" ref="D16:G16" si="20">D15*D12</f>
        <v>3328530.7774490472</v>
      </c>
      <c r="E16" s="1">
        <f t="shared" si="20"/>
        <v>2987143.0054029915</v>
      </c>
      <c r="F16" s="1">
        <f t="shared" si="20"/>
        <v>2680769.3638231982</v>
      </c>
      <c r="G16" s="1">
        <f t="shared" si="20"/>
        <v>2405818.6598413321</v>
      </c>
      <c r="I16" s="1">
        <f>I15*I12</f>
        <v>3708934.2948717955</v>
      </c>
      <c r="J16" s="1">
        <f t="shared" ref="J16:M16" si="21">J15*J12</f>
        <v>3328530.7774490477</v>
      </c>
      <c r="K16" s="1">
        <f t="shared" si="21"/>
        <v>2987143.005402992</v>
      </c>
      <c r="L16" s="1">
        <f t="shared" si="21"/>
        <v>2680769.3638231987</v>
      </c>
      <c r="M16" s="1">
        <f t="shared" si="21"/>
        <v>2405818.6598413326</v>
      </c>
    </row>
    <row r="17" spans="2:10" ht="17" x14ac:dyDescent="0.2">
      <c r="B17" s="2" t="s">
        <v>14</v>
      </c>
      <c r="C17" s="14">
        <f>SUM(C16:G16)</f>
        <v>15111196.101388365</v>
      </c>
      <c r="I17" s="14">
        <f>SUM(I16:M16)</f>
        <v>15111196.101388365</v>
      </c>
    </row>
    <row r="18" spans="2:10" ht="17" x14ac:dyDescent="0.2">
      <c r="B18" s="2" t="s">
        <v>15</v>
      </c>
      <c r="C18" s="15">
        <f>ROUND(C17,-4)</f>
        <v>15110000</v>
      </c>
      <c r="D18" s="1"/>
      <c r="I18" s="16">
        <f>ROUND(I17,-4)</f>
        <v>15110000</v>
      </c>
      <c r="J18" s="1"/>
    </row>
    <row r="19" spans="2:10" s="19" customFormat="1" x14ac:dyDescent="0.2">
      <c r="B19" s="17"/>
      <c r="C19" s="18"/>
      <c r="D19" s="18"/>
      <c r="I19" s="18"/>
      <c r="J19" s="18"/>
    </row>
    <row r="20" spans="2:10" ht="17" x14ac:dyDescent="0.2">
      <c r="B20" s="26" t="s">
        <v>7</v>
      </c>
      <c r="C20" s="25">
        <v>0.15</v>
      </c>
    </row>
    <row r="21" spans="2:10" ht="18" thickBot="1" x14ac:dyDescent="0.25">
      <c r="B21" s="26" t="s">
        <v>8</v>
      </c>
      <c r="C21" s="25">
        <v>0.02</v>
      </c>
    </row>
    <row r="22" spans="2:10" ht="18" thickBot="1" x14ac:dyDescent="0.25">
      <c r="B22" s="10" t="s">
        <v>9</v>
      </c>
      <c r="C22" s="11">
        <f>C20+C21</f>
        <v>0.16999999999999998</v>
      </c>
      <c r="D22" s="20">
        <f>1+C22</f>
        <v>1.17</v>
      </c>
    </row>
    <row r="23" spans="2:10" ht="18" thickBot="1" x14ac:dyDescent="0.25">
      <c r="B23" s="7" t="s">
        <v>1</v>
      </c>
      <c r="C23" s="8">
        <f>A6</f>
        <v>0.05</v>
      </c>
      <c r="D23" s="20">
        <f>1+C23</f>
        <v>1.05</v>
      </c>
    </row>
    <row r="24" spans="2:10" ht="18" thickBot="1" x14ac:dyDescent="0.25">
      <c r="B24" s="12" t="s">
        <v>16</v>
      </c>
      <c r="C24" s="13">
        <f>D24-1</f>
        <v>0.1142857142857141</v>
      </c>
      <c r="D24" s="20">
        <f>D22/D23</f>
        <v>1.1142857142857141</v>
      </c>
    </row>
  </sheetData>
  <mergeCells count="2">
    <mergeCell ref="C3:G3"/>
    <mergeCell ref="B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4EB13-D864-204D-BA38-457538B6B7F9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E41B-A947-1743-97FA-FBAEE52230D3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Kirshina</dc:creator>
  <cp:lastModifiedBy>Natalia Kirshina</cp:lastModifiedBy>
  <dcterms:created xsi:type="dcterms:W3CDTF">2024-04-19T17:08:00Z</dcterms:created>
  <dcterms:modified xsi:type="dcterms:W3CDTF">2024-04-22T12:42:13Z</dcterms:modified>
</cp:coreProperties>
</file>