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atalia Kirshina\Documents\NK\Appraise\Квал Экзамен\Движимое\"/>
    </mc:Choice>
  </mc:AlternateContent>
  <bookViews>
    <workbookView xWindow="0" yWindow="0" windowWidth="24000" windowHeight="9135"/>
  </bookViews>
  <sheets>
    <sheet name=" решение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2" l="1"/>
  <c r="C39" i="2"/>
  <c r="D39" i="2"/>
  <c r="B39" i="2"/>
  <c r="B34" i="2"/>
  <c r="B35" i="2" s="1"/>
  <c r="A34" i="2"/>
  <c r="B32" i="2"/>
  <c r="C31" i="2"/>
  <c r="D31" i="2" s="1"/>
  <c r="B31" i="2"/>
  <c r="A32" i="2"/>
  <c r="A31" i="2"/>
  <c r="B29" i="2"/>
  <c r="B22" i="2"/>
  <c r="B24" i="2" s="1"/>
  <c r="B26" i="2" s="1"/>
  <c r="B37" i="2" s="1"/>
  <c r="C32" i="2" l="1"/>
  <c r="B33" i="2"/>
  <c r="B36" i="2" s="1"/>
  <c r="B38" i="2" s="1"/>
  <c r="C37" i="2"/>
  <c r="D37" i="2" s="1"/>
  <c r="C34" i="2"/>
  <c r="D34" i="2" s="1"/>
  <c r="D35" i="2" s="1"/>
  <c r="B40" i="2"/>
  <c r="C33" i="2"/>
  <c r="D32" i="2"/>
  <c r="D33" i="2" s="1"/>
  <c r="C35" i="2" l="1"/>
  <c r="C36" i="2" s="1"/>
  <c r="C38" i="2" s="1"/>
  <c r="C40" i="2" s="1"/>
  <c r="B41" i="2" s="1"/>
  <c r="B44" i="2" s="1"/>
  <c r="D36" i="2"/>
  <c r="D38" i="2" s="1"/>
  <c r="D40" i="2" s="1"/>
</calcChain>
</file>

<file path=xl/sharedStrings.xml><?xml version="1.0" encoding="utf-8"?>
<sst xmlns="http://schemas.openxmlformats.org/spreadsheetml/2006/main" count="53" uniqueCount="52">
  <si>
    <t xml:space="preserve">Рыночная стоимость линии 400 000 руб. Количество производимой продукции 880 штук. Выручка от реализации за штуку 2850 руб., затраты на производство 1 шт. 1650 руб., ставка дисконтирования 15%, безрисковая 9%, эффективный возраст 9 лет, нормативный срок службы 12 лет. Норма возврата капитала по методу Хоскольда. Согласно проведенным исследованиям, линия еще может проработать 3 года. По истечению этого срока линия будет сдана на утилизацию за 600 000 руб. в ценах на дату утилизации. Определить сумму постоянных затрат в руб. Дисконтирование на период функционирования линии производить по состоянию на середину периода. Ежегодный прирост цен составляет 2%. </t>
  </si>
  <si>
    <t>номер года</t>
  </si>
  <si>
    <t>Рыночная стоимость линии</t>
  </si>
  <si>
    <t>Количество производимой продукции</t>
  </si>
  <si>
    <t>затраты на производство 1 шт.</t>
  </si>
  <si>
    <t>Безрисковая ставка</t>
  </si>
  <si>
    <t>Ставка дисконтирования</t>
  </si>
  <si>
    <t>эффективный возраст</t>
  </si>
  <si>
    <t>нормативный срок службы</t>
  </si>
  <si>
    <t xml:space="preserve">Норма возврата по методу </t>
  </si>
  <si>
    <t>Хоскольда</t>
  </si>
  <si>
    <t>линия еще может проработать</t>
  </si>
  <si>
    <t>года</t>
  </si>
  <si>
    <t>лет</t>
  </si>
  <si>
    <t xml:space="preserve">По истечению этого срока линия будет сдана на утилизацию за </t>
  </si>
  <si>
    <t>руб. в ценах на дату утилизации</t>
  </si>
  <si>
    <t>середину</t>
  </si>
  <si>
    <t xml:space="preserve">Дисконтирование на период функционирования линии производить по состоянию на </t>
  </si>
  <si>
    <t>периода</t>
  </si>
  <si>
    <t xml:space="preserve">Ежегодный прирост цен </t>
  </si>
  <si>
    <t>штук (похоже, что в год)</t>
  </si>
  <si>
    <t>Для этого надо верно определить норму возврата капитала. Метод Хоскольда, соответственно ставка - безрисковая</t>
  </si>
  <si>
    <t>Норма возврата</t>
  </si>
  <si>
    <t>SFF (9%;3;;-1)</t>
  </si>
  <si>
    <t>Важно: обращайте внимание, фраза "линия может проработать еще 3 года" - ключевая</t>
  </si>
  <si>
    <t>Коэффциент капитализации</t>
  </si>
  <si>
    <t>ставка 15% + норма возврата</t>
  </si>
  <si>
    <t>Поскольку мы пока "забыли" про утилизацию, то с учетом информации о стоимости линии, можем получить значение ЧОД, соответствующего работе линии в течение 3 лет</t>
  </si>
  <si>
    <t>Стоимость * к-т капитализации</t>
  </si>
  <si>
    <t>Удивительно, но мы игнорируем здесь и РОСТ цен (пока)</t>
  </si>
  <si>
    <t>Теперь можно построить модель денежных потоков</t>
  </si>
  <si>
    <t>Учтем рост цен</t>
  </si>
  <si>
    <t>в год</t>
  </si>
  <si>
    <t>Выручка от реализации за штуку</t>
  </si>
  <si>
    <t>выручка в год</t>
  </si>
  <si>
    <t>переменные затраты</t>
  </si>
  <si>
    <t>Прибыль без учета постоянных затрат</t>
  </si>
  <si>
    <t>ЧОД (учтем рост цен!)</t>
  </si>
  <si>
    <t>Постоянные затраты</t>
  </si>
  <si>
    <t>Текущая стоимость постоянных затрат</t>
  </si>
  <si>
    <t>Сумма текущих стоимостей постоянных затрат</t>
  </si>
  <si>
    <t>Теперь нужно вспомнить, что в нашей модели никак не учтена утилизация. Чтобы компенсировать "лишний" доход от утилизации (600 тыс. через 3 года), к полученному результату надо ПРИБАВИТЬ текущую стоимость этого дохода</t>
  </si>
  <si>
    <t>Текущая стоимость утилизации</t>
  </si>
  <si>
    <t>ПС(15%;3;;-600 000)</t>
  </si>
  <si>
    <t>Итого, сумма постоянных затрат</t>
  </si>
  <si>
    <t>Задача ОЧЕНЬ КРИВАЯ. Комментарий от оценщика, сдавшего экзамен, решившего эту задачу:</t>
  </si>
  <si>
    <t>Ответ искала методом подбора, грубо говоря - среди ответов не было суммы затрат без учета утилизации, не было стоимости не дисконтированной, не было стоимости затрат минус утилизации.</t>
  </si>
  <si>
    <t>Дано:</t>
  </si>
  <si>
    <t>Ход решения:</t>
  </si>
  <si>
    <r>
      <t xml:space="preserve">Давайте пока </t>
    </r>
    <r>
      <rPr>
        <b/>
        <sz val="11"/>
        <color theme="1"/>
        <rFont val="Calibri"/>
        <family val="2"/>
        <charset val="204"/>
        <scheme val="minor"/>
      </rPr>
      <t>представим,</t>
    </r>
    <r>
      <rPr>
        <sz val="11"/>
        <color theme="1"/>
        <rFont val="Calibri"/>
        <family val="2"/>
        <charset val="204"/>
        <scheme val="minor"/>
      </rPr>
      <t xml:space="preserve"> что линия работает и в конце срока не стоит ничего. Тогда можно сосчитать коэффициент капитализации</t>
    </r>
  </si>
  <si>
    <r>
      <rPr>
        <b/>
        <sz val="11"/>
        <color theme="1"/>
        <rFont val="Calibri"/>
        <family val="2"/>
        <charset val="204"/>
        <scheme val="minor"/>
      </rPr>
      <t>ЧОД</t>
    </r>
    <r>
      <rPr>
        <sz val="11"/>
        <color theme="1"/>
        <rFont val="Calibri"/>
        <family val="2"/>
        <charset val="204"/>
        <scheme val="minor"/>
      </rPr>
      <t xml:space="preserve"> (без учета роста цен и утилизации)</t>
    </r>
  </si>
  <si>
    <t>к-т приведения, фактор дисконтирования (на середину года!)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</si>
</sst>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#,##0.0000_ ;[Red]\-#,##0.0000\ "/>
    <numFmt numFmtId="171" formatCode="#,##0.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ill="1"/>
    <xf numFmtId="9" fontId="0" fillId="0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9" fontId="0" fillId="2" borderId="1" xfId="0" applyNumberFormat="1" applyFill="1" applyBorder="1" applyAlignment="1">
      <alignment horizontal="center" vertical="top" wrapText="1"/>
    </xf>
    <xf numFmtId="9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2" fillId="0" borderId="0" xfId="0" applyFont="1" applyAlignment="1">
      <alignment horizontal="left" vertical="top" wrapText="1"/>
    </xf>
    <xf numFmtId="4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4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4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1" xfId="0" applyFill="1" applyBorder="1" applyAlignment="1">
      <alignment horizontal="left" vertical="center" wrapText="1"/>
    </xf>
    <xf numFmtId="167" fontId="0" fillId="0" borderId="1" xfId="0" applyNumberForma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9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3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left" vertical="top" wrapText="1"/>
    </xf>
    <xf numFmtId="3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4" fontId="0" fillId="3" borderId="1" xfId="0" applyNumberFormat="1" applyFont="1" applyFill="1" applyBorder="1" applyAlignment="1">
      <alignment horizontal="center"/>
    </xf>
    <xf numFmtId="171" fontId="0" fillId="0" borderId="1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top" wrapText="1"/>
    </xf>
    <xf numFmtId="4" fontId="0" fillId="0" borderId="3" xfId="0" applyNumberFormat="1" applyBorder="1" applyAlignment="1">
      <alignment horizontal="center"/>
    </xf>
    <xf numFmtId="0" fontId="0" fillId="0" borderId="4" xfId="0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27" workbookViewId="0">
      <selection activeCell="B47" sqref="B47"/>
    </sheetView>
  </sheetViews>
  <sheetFormatPr defaultRowHeight="15" x14ac:dyDescent="0.25"/>
  <cols>
    <col min="1" max="1" width="43.140625" customWidth="1"/>
    <col min="2" max="2" width="35.42578125" customWidth="1"/>
    <col min="3" max="3" width="37.28515625" customWidth="1"/>
    <col min="4" max="4" width="27.28515625" customWidth="1"/>
    <col min="5" max="5" width="10.7109375" bestFit="1" customWidth="1"/>
    <col min="6" max="6" width="11.42578125" bestFit="1" customWidth="1"/>
  </cols>
  <sheetData>
    <row r="1" spans="1:8" x14ac:dyDescent="0.25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25">
      <c r="A2" s="17"/>
      <c r="B2" s="17"/>
      <c r="C2" s="17"/>
      <c r="D2" s="17"/>
      <c r="E2" s="17"/>
      <c r="F2" s="17"/>
      <c r="G2" s="17"/>
      <c r="H2" s="17"/>
    </row>
    <row r="3" spans="1:8" x14ac:dyDescent="0.25">
      <c r="A3" s="17"/>
      <c r="B3" s="17"/>
      <c r="C3" s="17"/>
      <c r="D3" s="17"/>
      <c r="E3" s="17"/>
      <c r="F3" s="17"/>
      <c r="G3" s="17"/>
      <c r="H3" s="17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x14ac:dyDescent="0.25">
      <c r="A5" s="10" t="s">
        <v>47</v>
      </c>
      <c r="B5" s="10"/>
      <c r="C5" s="10"/>
      <c r="D5" s="10"/>
      <c r="E5" s="10"/>
      <c r="F5" s="10"/>
      <c r="G5" s="10"/>
      <c r="H5" s="10"/>
    </row>
    <row r="6" spans="1:8" x14ac:dyDescent="0.25">
      <c r="A6" s="8" t="s">
        <v>2</v>
      </c>
      <c r="B6" s="4">
        <v>400000</v>
      </c>
      <c r="C6" s="1"/>
      <c r="D6" s="1"/>
      <c r="E6" s="1"/>
      <c r="F6" s="1"/>
      <c r="G6" s="1"/>
      <c r="H6" s="1"/>
    </row>
    <row r="7" spans="1:8" x14ac:dyDescent="0.25">
      <c r="A7" s="8" t="s">
        <v>3</v>
      </c>
      <c r="B7" s="5">
        <v>880</v>
      </c>
      <c r="C7" s="1" t="s">
        <v>20</v>
      </c>
      <c r="D7" s="1"/>
      <c r="E7" s="1"/>
      <c r="F7" s="1"/>
      <c r="G7" s="1"/>
      <c r="H7" s="1"/>
    </row>
    <row r="8" spans="1:8" x14ac:dyDescent="0.25">
      <c r="A8" s="8" t="s">
        <v>33</v>
      </c>
      <c r="B8" s="5">
        <v>2850</v>
      </c>
      <c r="C8" s="1"/>
      <c r="D8" s="1"/>
      <c r="E8" s="1"/>
      <c r="F8" s="1"/>
      <c r="G8" s="1"/>
      <c r="H8" s="1"/>
    </row>
    <row r="9" spans="1:8" x14ac:dyDescent="0.25">
      <c r="A9" s="8" t="s">
        <v>4</v>
      </c>
      <c r="B9" s="5">
        <v>1650</v>
      </c>
      <c r="C9" s="1"/>
      <c r="D9" s="1"/>
      <c r="E9" s="1"/>
      <c r="F9" s="1"/>
      <c r="G9" s="1"/>
      <c r="H9" s="1"/>
    </row>
    <row r="10" spans="1:8" x14ac:dyDescent="0.25">
      <c r="A10" s="8" t="s">
        <v>6</v>
      </c>
      <c r="B10" s="6">
        <v>0.15</v>
      </c>
      <c r="C10" s="1"/>
      <c r="D10" s="1"/>
      <c r="E10" s="1"/>
      <c r="F10" s="1"/>
      <c r="G10" s="1"/>
      <c r="H10" s="1"/>
    </row>
    <row r="11" spans="1:8" x14ac:dyDescent="0.25">
      <c r="A11" s="8" t="s">
        <v>5</v>
      </c>
      <c r="B11" s="6">
        <v>0.09</v>
      </c>
      <c r="C11" s="1"/>
      <c r="D11" s="1"/>
      <c r="E11" s="1"/>
      <c r="F11" s="1"/>
      <c r="G11" s="1"/>
      <c r="H11" s="1"/>
    </row>
    <row r="12" spans="1:8" x14ac:dyDescent="0.25">
      <c r="A12" s="8" t="s">
        <v>7</v>
      </c>
      <c r="B12" s="5">
        <v>9</v>
      </c>
      <c r="C12" s="1" t="s">
        <v>13</v>
      </c>
      <c r="D12" s="1"/>
      <c r="E12" s="1"/>
      <c r="F12" s="1"/>
      <c r="G12" s="1"/>
      <c r="H12" s="1"/>
    </row>
    <row r="13" spans="1:8" x14ac:dyDescent="0.25">
      <c r="A13" s="8" t="s">
        <v>8</v>
      </c>
      <c r="B13" s="5">
        <v>12</v>
      </c>
      <c r="C13" s="1" t="s">
        <v>13</v>
      </c>
      <c r="D13" s="1"/>
      <c r="E13" s="1"/>
      <c r="F13" s="1"/>
      <c r="G13" s="1"/>
      <c r="H13" s="1"/>
    </row>
    <row r="14" spans="1:8" x14ac:dyDescent="0.25">
      <c r="A14" s="8" t="s">
        <v>9</v>
      </c>
      <c r="B14" s="5" t="s">
        <v>10</v>
      </c>
      <c r="C14" s="1"/>
      <c r="D14" s="1"/>
      <c r="E14" s="1"/>
      <c r="F14" s="1"/>
      <c r="G14" s="1"/>
      <c r="H14" s="1"/>
    </row>
    <row r="15" spans="1:8" x14ac:dyDescent="0.25">
      <c r="A15" s="8" t="s">
        <v>11</v>
      </c>
      <c r="B15" s="5">
        <v>3</v>
      </c>
      <c r="C15" s="1" t="s">
        <v>12</v>
      </c>
      <c r="D15" s="1"/>
      <c r="E15" s="1"/>
      <c r="F15" s="1"/>
      <c r="G15" s="1"/>
      <c r="H15" s="1"/>
    </row>
    <row r="16" spans="1:8" ht="30" x14ac:dyDescent="0.25">
      <c r="A16" s="8" t="s">
        <v>14</v>
      </c>
      <c r="B16" s="4">
        <v>600000</v>
      </c>
      <c r="C16" s="1" t="s">
        <v>15</v>
      </c>
      <c r="D16" s="1"/>
      <c r="E16" s="1"/>
      <c r="F16" s="1"/>
      <c r="G16" s="1"/>
      <c r="H16" s="1"/>
    </row>
    <row r="17" spans="1:8" ht="45" x14ac:dyDescent="0.25">
      <c r="A17" s="8" t="s">
        <v>17</v>
      </c>
      <c r="B17" s="5" t="s">
        <v>16</v>
      </c>
      <c r="C17" s="1" t="s">
        <v>18</v>
      </c>
      <c r="D17" s="1"/>
      <c r="E17" s="1"/>
      <c r="F17" s="1"/>
      <c r="G17" s="1"/>
      <c r="H17" s="1"/>
    </row>
    <row r="18" spans="1:8" x14ac:dyDescent="0.25">
      <c r="A18" s="9" t="s">
        <v>19</v>
      </c>
      <c r="B18" s="7">
        <v>0.02</v>
      </c>
    </row>
    <row r="19" spans="1:8" s="2" customFormat="1" x14ac:dyDescent="0.25">
      <c r="A19" s="18" t="s">
        <v>48</v>
      </c>
      <c r="B19" s="3"/>
    </row>
    <row r="20" spans="1:8" s="2" customFormat="1" x14ac:dyDescent="0.25">
      <c r="A20" s="22" t="s">
        <v>49</v>
      </c>
      <c r="B20" s="22"/>
      <c r="C20" s="22"/>
      <c r="D20" s="22"/>
    </row>
    <row r="21" spans="1:8" s="2" customFormat="1" x14ac:dyDescent="0.25">
      <c r="A21" s="22" t="s">
        <v>21</v>
      </c>
      <c r="B21" s="22"/>
      <c r="C21" s="22"/>
      <c r="D21" s="22"/>
    </row>
    <row r="22" spans="1:8" s="2" customFormat="1" x14ac:dyDescent="0.25">
      <c r="A22" s="13" t="s">
        <v>22</v>
      </c>
      <c r="B22" s="23">
        <f>PMT(B11,B15,,-1)</f>
        <v>0.3050547573289405</v>
      </c>
      <c r="C22" s="14" t="s">
        <v>23</v>
      </c>
      <c r="D22" s="14"/>
    </row>
    <row r="23" spans="1:8" s="2" customFormat="1" x14ac:dyDescent="0.25">
      <c r="A23" s="22" t="s">
        <v>24</v>
      </c>
      <c r="B23" s="22"/>
      <c r="C23" s="22"/>
      <c r="D23" s="22"/>
    </row>
    <row r="24" spans="1:8" s="2" customFormat="1" x14ac:dyDescent="0.25">
      <c r="A24" s="20" t="s">
        <v>25</v>
      </c>
      <c r="B24" s="24">
        <f>B22+B10</f>
        <v>0.45505475732894052</v>
      </c>
      <c r="C24" s="14" t="s">
        <v>26</v>
      </c>
      <c r="D24" s="14"/>
    </row>
    <row r="25" spans="1:8" s="21" customFormat="1" ht="27" customHeight="1" x14ac:dyDescent="0.25">
      <c r="A25" s="25" t="s">
        <v>27</v>
      </c>
      <c r="B25" s="25"/>
      <c r="C25" s="25"/>
      <c r="D25" s="25"/>
    </row>
    <row r="26" spans="1:8" s="2" customFormat="1" x14ac:dyDescent="0.25">
      <c r="A26" s="14" t="s">
        <v>50</v>
      </c>
      <c r="B26" s="26">
        <f>B24*B6</f>
        <v>182021.90293157622</v>
      </c>
      <c r="C26" s="14" t="s">
        <v>28</v>
      </c>
      <c r="D26" s="14"/>
    </row>
    <row r="27" spans="1:8" s="2" customFormat="1" x14ac:dyDescent="0.25">
      <c r="A27" s="22" t="s">
        <v>29</v>
      </c>
      <c r="B27" s="22"/>
      <c r="C27" s="22"/>
      <c r="D27" s="22"/>
    </row>
    <row r="28" spans="1:8" s="2" customFormat="1" x14ac:dyDescent="0.25">
      <c r="A28" s="22" t="s">
        <v>30</v>
      </c>
      <c r="B28" s="22"/>
      <c r="C28" s="22"/>
      <c r="D28" s="22"/>
    </row>
    <row r="29" spans="1:8" s="2" customFormat="1" x14ac:dyDescent="0.25">
      <c r="A29" s="27" t="s">
        <v>31</v>
      </c>
      <c r="B29" s="28">
        <f>B18</f>
        <v>0.02</v>
      </c>
      <c r="C29" s="14" t="s">
        <v>32</v>
      </c>
      <c r="D29" s="14"/>
    </row>
    <row r="30" spans="1:8" s="2" customFormat="1" x14ac:dyDescent="0.25">
      <c r="A30" s="29" t="s">
        <v>1</v>
      </c>
      <c r="B30" s="30">
        <v>1</v>
      </c>
      <c r="C30" s="30">
        <v>2</v>
      </c>
      <c r="D30" s="30">
        <v>3</v>
      </c>
    </row>
    <row r="31" spans="1:8" s="2" customFormat="1" x14ac:dyDescent="0.25">
      <c r="A31" s="29" t="str">
        <f>A7</f>
        <v>Количество производимой продукции</v>
      </c>
      <c r="B31" s="30">
        <f>B7</f>
        <v>880</v>
      </c>
      <c r="C31" s="30">
        <f>B31</f>
        <v>880</v>
      </c>
      <c r="D31" s="30">
        <f>C31</f>
        <v>880</v>
      </c>
    </row>
    <row r="32" spans="1:8" s="2" customFormat="1" x14ac:dyDescent="0.25">
      <c r="A32" s="29" t="str">
        <f>A8</f>
        <v>Выручка от реализации за штуку</v>
      </c>
      <c r="B32" s="30">
        <f>B8</f>
        <v>2850</v>
      </c>
      <c r="C32" s="31">
        <f>B32*(1+$B$29)</f>
        <v>2907</v>
      </c>
      <c r="D32" s="31">
        <f>C32*(1+$B$29)</f>
        <v>2965.14</v>
      </c>
    </row>
    <row r="33" spans="1:4" s="21" customFormat="1" x14ac:dyDescent="0.25">
      <c r="A33" s="32" t="s">
        <v>34</v>
      </c>
      <c r="B33" s="33">
        <f>B32*B31</f>
        <v>2508000</v>
      </c>
      <c r="C33" s="33">
        <f t="shared" ref="C33:D33" si="0">C32*C31</f>
        <v>2558160</v>
      </c>
      <c r="D33" s="33">
        <f t="shared" si="0"/>
        <v>2609323.1999999997</v>
      </c>
    </row>
    <row r="34" spans="1:4" s="21" customFormat="1" x14ac:dyDescent="0.25">
      <c r="A34" s="34" t="str">
        <f>A9</f>
        <v>затраты на производство 1 шт.</v>
      </c>
      <c r="B34" s="33">
        <f>B9</f>
        <v>1650</v>
      </c>
      <c r="C34" s="35">
        <f>B34*(1+$B$29)</f>
        <v>1683</v>
      </c>
      <c r="D34" s="35">
        <f>C34*(1+$B$29)</f>
        <v>1716.66</v>
      </c>
    </row>
    <row r="35" spans="1:4" s="21" customFormat="1" x14ac:dyDescent="0.25">
      <c r="A35" s="32" t="s">
        <v>35</v>
      </c>
      <c r="B35" s="33">
        <f>B34*B31</f>
        <v>1452000</v>
      </c>
      <c r="C35" s="33">
        <f t="shared" ref="C35:D35" si="1">C34*C31</f>
        <v>1481040</v>
      </c>
      <c r="D35" s="33">
        <f t="shared" si="1"/>
        <v>1510660.8</v>
      </c>
    </row>
    <row r="36" spans="1:4" s="21" customFormat="1" x14ac:dyDescent="0.25">
      <c r="A36" s="32" t="s">
        <v>36</v>
      </c>
      <c r="B36" s="33">
        <f>B33-B35</f>
        <v>1056000</v>
      </c>
      <c r="C36" s="33">
        <f t="shared" ref="C36:D36" si="2">C33-C35</f>
        <v>1077120</v>
      </c>
      <c r="D36" s="33">
        <f t="shared" si="2"/>
        <v>1098662.3999999997</v>
      </c>
    </row>
    <row r="37" spans="1:4" s="21" customFormat="1" x14ac:dyDescent="0.25">
      <c r="A37" s="32" t="s">
        <v>37</v>
      </c>
      <c r="B37" s="35">
        <f>B26</f>
        <v>182021.90293157622</v>
      </c>
      <c r="C37" s="35">
        <f>B37*(1+$B$29)</f>
        <v>185662.34099020774</v>
      </c>
      <c r="D37" s="35">
        <f>C37*(1+$B$29)</f>
        <v>189375.5878100119</v>
      </c>
    </row>
    <row r="38" spans="1:4" s="2" customFormat="1" x14ac:dyDescent="0.25">
      <c r="A38" s="29" t="s">
        <v>38</v>
      </c>
      <c r="B38" s="31">
        <f>B36-B37</f>
        <v>873978.09706842375</v>
      </c>
      <c r="C38" s="31">
        <f t="shared" ref="C38:D38" si="3">C36-C37</f>
        <v>891457.65900979226</v>
      </c>
      <c r="D38" s="31">
        <f t="shared" si="3"/>
        <v>909286.81218998774</v>
      </c>
    </row>
    <row r="39" spans="1:4" s="2" customFormat="1" ht="30" x14ac:dyDescent="0.25">
      <c r="A39" s="13" t="s">
        <v>51</v>
      </c>
      <c r="B39" s="36">
        <f>1/(1+$B$10)^(B30-0.5)</f>
        <v>0.93250480824031379</v>
      </c>
      <c r="C39" s="36">
        <f t="shared" ref="C39:D39" si="4">1/(1+$B$10)^(C30-0.5)</f>
        <v>0.81087374629592512</v>
      </c>
      <c r="D39" s="36">
        <f t="shared" si="4"/>
        <v>0.70510760547471751</v>
      </c>
    </row>
    <row r="40" spans="1:4" s="2" customFormat="1" x14ac:dyDescent="0.25">
      <c r="A40" s="13" t="s">
        <v>39</v>
      </c>
      <c r="B40" s="19">
        <f>B39*B38</f>
        <v>814988.77781302482</v>
      </c>
      <c r="C40" s="19">
        <f t="shared" ref="C40:D40" si="5">C39*C38</f>
        <v>722859.61162546556</v>
      </c>
      <c r="D40" s="19">
        <f t="shared" si="5"/>
        <v>641145.04683302145</v>
      </c>
    </row>
    <row r="41" spans="1:4" s="2" customFormat="1" ht="30" x14ac:dyDescent="0.25">
      <c r="A41" s="27" t="s">
        <v>40</v>
      </c>
      <c r="B41" s="37">
        <f>SUM(B40:D40)</f>
        <v>2178993.4362715119</v>
      </c>
      <c r="C41" s="37"/>
      <c r="D41" s="37"/>
    </row>
    <row r="42" spans="1:4" s="2" customFormat="1" ht="30" customHeight="1" x14ac:dyDescent="0.25">
      <c r="A42" s="38" t="s">
        <v>41</v>
      </c>
      <c r="B42" s="38"/>
      <c r="C42" s="38"/>
      <c r="D42" s="38"/>
    </row>
    <row r="43" spans="1:4" s="2" customFormat="1" ht="15.75" thickBot="1" x14ac:dyDescent="0.3">
      <c r="A43" s="39" t="s">
        <v>42</v>
      </c>
      <c r="B43" s="40">
        <f>PV(B10,B15,,-B16)</f>
        <v>394509.73945919302</v>
      </c>
      <c r="C43" s="19" t="s">
        <v>43</v>
      </c>
      <c r="D43" s="12"/>
    </row>
    <row r="44" spans="1:4" s="2" customFormat="1" ht="15.75" thickBot="1" x14ac:dyDescent="0.3">
      <c r="A44" s="41" t="s">
        <v>44</v>
      </c>
      <c r="B44" s="42">
        <f>B43+B41</f>
        <v>2573503.1757307048</v>
      </c>
      <c r="C44" s="11"/>
      <c r="D44" s="11"/>
    </row>
    <row r="45" spans="1:4" s="16" customFormat="1" x14ac:dyDescent="0.25">
      <c r="A45" s="15" t="s">
        <v>45</v>
      </c>
      <c r="B45" s="15"/>
      <c r="C45" s="15"/>
      <c r="D45" s="15"/>
    </row>
    <row r="46" spans="1:4" s="16" customFormat="1" x14ac:dyDescent="0.25">
      <c r="A46" s="15" t="s">
        <v>46</v>
      </c>
      <c r="B46" s="15"/>
      <c r="C46" s="15"/>
      <c r="D46" s="15"/>
    </row>
  </sheetData>
  <mergeCells count="11">
    <mergeCell ref="A45:D45"/>
    <mergeCell ref="A46:D46"/>
    <mergeCell ref="A25:D25"/>
    <mergeCell ref="A20:D20"/>
    <mergeCell ref="A21:D21"/>
    <mergeCell ref="A23:D23"/>
    <mergeCell ref="A27:D27"/>
    <mergeCell ref="A28:D28"/>
    <mergeCell ref="A42:D42"/>
    <mergeCell ref="A1:H4"/>
    <mergeCell ref="B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решение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Энже</dc:creator>
  <cp:lastModifiedBy>Natalia Kirshina</cp:lastModifiedBy>
  <dcterms:created xsi:type="dcterms:W3CDTF">2018-05-30T08:36:03Z</dcterms:created>
  <dcterms:modified xsi:type="dcterms:W3CDTF">2018-06-01T08:23:31Z</dcterms:modified>
</cp:coreProperties>
</file>