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filterPrivacy="1" defaultThemeVersion="124226"/>
  <xr:revisionPtr revIDLastSave="0" documentId="13_ncr:1_{B66E362B-5D76-BD4E-89C3-9D9E77365323}" xr6:coauthVersionLast="47" xr6:coauthVersionMax="47" xr10:uidLastSave="{00000000-0000-0000-0000-000000000000}"/>
  <bookViews>
    <workbookView xWindow="0" yWindow="500" windowWidth="32940" windowHeight="199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C29" i="1"/>
  <c r="C22" i="1"/>
  <c r="D22" i="1"/>
  <c r="E22" i="1" s="1"/>
  <c r="F22" i="1" s="1"/>
  <c r="F29" i="1" s="1"/>
  <c r="D20" i="1"/>
  <c r="E20" i="1" s="1"/>
  <c r="F20" i="1" s="1"/>
  <c r="F24" i="1" s="1"/>
  <c r="C18" i="1"/>
  <c r="D18" i="1" s="1"/>
  <c r="D45" i="2"/>
  <c r="F44" i="2"/>
  <c r="F45" i="2" s="1"/>
  <c r="G45" i="2" s="1"/>
  <c r="E44" i="2"/>
  <c r="E45" i="2" s="1"/>
  <c r="D40" i="2"/>
  <c r="G34" i="2"/>
  <c r="F34" i="2"/>
  <c r="E34" i="2"/>
  <c r="G25" i="2"/>
  <c r="G40" i="2" s="1"/>
  <c r="F25" i="2"/>
  <c r="F40" i="2" s="1"/>
  <c r="E25" i="2"/>
  <c r="E40" i="2" s="1"/>
  <c r="G33" i="2"/>
  <c r="F33" i="2"/>
  <c r="E33" i="2"/>
  <c r="G24" i="2"/>
  <c r="F24" i="2"/>
  <c r="E24" i="2"/>
  <c r="G31" i="2"/>
  <c r="F31" i="2"/>
  <c r="E31" i="2"/>
  <c r="D23" i="2"/>
  <c r="D27" i="2" s="1"/>
  <c r="G19" i="2"/>
  <c r="F19" i="2"/>
  <c r="F23" i="2" s="1"/>
  <c r="E19" i="2"/>
  <c r="E23" i="2" s="1"/>
  <c r="G18" i="2"/>
  <c r="F18" i="2"/>
  <c r="E18" i="2"/>
  <c r="C34" i="1"/>
  <c r="E29" i="1" l="1"/>
  <c r="D29" i="1"/>
  <c r="C24" i="1"/>
  <c r="C26" i="1" s="1"/>
  <c r="D24" i="1"/>
  <c r="G23" i="2"/>
  <c r="G26" i="2" s="1"/>
  <c r="E27" i="2"/>
  <c r="E26" i="2"/>
  <c r="F26" i="2"/>
  <c r="F32" i="2"/>
  <c r="F36" i="2" s="1"/>
  <c r="F27" i="2"/>
  <c r="E32" i="2"/>
  <c r="E35" i="2" s="1"/>
  <c r="D32" i="2"/>
  <c r="D26" i="2"/>
  <c r="D28" i="2" s="1"/>
  <c r="E33" i="1"/>
  <c r="E34" i="1" s="1"/>
  <c r="D33" i="1"/>
  <c r="D34" i="1" s="1"/>
  <c r="E26" i="1"/>
  <c r="F26" i="1"/>
  <c r="F35" i="2" l="1"/>
  <c r="F37" i="2" s="1"/>
  <c r="E36" i="2"/>
  <c r="E37" i="2" s="1"/>
  <c r="D36" i="2"/>
  <c r="D35" i="2"/>
  <c r="D37" i="2" s="1"/>
  <c r="D39" i="2" s="1"/>
  <c r="D41" i="2" s="1"/>
  <c r="D46" i="2" s="1"/>
  <c r="E28" i="2"/>
  <c r="G32" i="2"/>
  <c r="G27" i="2"/>
  <c r="G28" i="2" s="1"/>
  <c r="F28" i="2"/>
  <c r="F39" i="2" s="1"/>
  <c r="F41" i="2" s="1"/>
  <c r="F46" i="2" s="1"/>
  <c r="C28" i="1"/>
  <c r="F34" i="1"/>
  <c r="D28" i="1"/>
  <c r="C30" i="1" l="1"/>
  <c r="C35" i="1" s="1"/>
  <c r="G36" i="2"/>
  <c r="G35" i="2"/>
  <c r="G37" i="2" s="1"/>
  <c r="G39" i="2" s="1"/>
  <c r="G41" i="2" s="1"/>
  <c r="G43" i="2" s="1"/>
  <c r="G46" i="2" s="1"/>
  <c r="E39" i="2"/>
  <c r="E41" i="2" s="1"/>
  <c r="E46" i="2" s="1"/>
  <c r="D47" i="2" s="1"/>
  <c r="E28" i="1"/>
  <c r="E30" i="1" s="1"/>
  <c r="E35" i="1" s="1"/>
  <c r="D26" i="1"/>
  <c r="D30" i="1" s="1"/>
  <c r="D35" i="1" s="1"/>
  <c r="F28" i="1" l="1"/>
  <c r="F30" i="1" s="1"/>
  <c r="F32" i="1" s="1"/>
  <c r="F35" i="1" s="1"/>
  <c r="C36" i="1" s="1"/>
  <c r="C37" i="1" s="1"/>
</calcChain>
</file>

<file path=xl/sharedStrings.xml><?xml version="1.0" encoding="utf-8"?>
<sst xmlns="http://schemas.openxmlformats.org/spreadsheetml/2006/main" count="55" uniqueCount="40">
  <si>
    <t>год</t>
  </si>
  <si>
    <t>Ставка в договоре, руб/квм ПРИГОДНОЙ площади в год (индексируется на 10% в год)</t>
  </si>
  <si>
    <t>ПВД</t>
  </si>
  <si>
    <t>ДВД</t>
  </si>
  <si>
    <t>Загрузка, коэф</t>
  </si>
  <si>
    <t>ЧОД</t>
  </si>
  <si>
    <t>Реверсия</t>
  </si>
  <si>
    <t>СК терминальная 12%</t>
  </si>
  <si>
    <t>постпрогноз</t>
  </si>
  <si>
    <t>дисконтный множитель</t>
  </si>
  <si>
    <t>ДДП</t>
  </si>
  <si>
    <t>РС</t>
  </si>
  <si>
    <t>СД 16%</t>
  </si>
  <si>
    <t>Ставка рыночная, руб/квм ПРИГОДНОЙ площади в год (индексируется на 6% в год)</t>
  </si>
  <si>
    <t>Коэффициент доплаты арендаторов (% от ОР собственника)</t>
  </si>
  <si>
    <t>Доплата арендаторов руб. в год</t>
  </si>
  <si>
    <t>ОР собственника, руб. в год</t>
  </si>
  <si>
    <t>Общая</t>
  </si>
  <si>
    <t>Пригодная</t>
  </si>
  <si>
    <t>Якорь</t>
  </si>
  <si>
    <t>Ставка, руб/квм</t>
  </si>
  <si>
    <t>занимаемая площадь</t>
  </si>
  <si>
    <t>Рынок</t>
  </si>
  <si>
    <t>компенсация ОР, руб/квм арендуемой</t>
  </si>
  <si>
    <t>ОР собственника, руб/квм общей площади</t>
  </si>
  <si>
    <t>Доход от аренды</t>
  </si>
  <si>
    <t>доход от ОР</t>
  </si>
  <si>
    <t>Доход всего</t>
  </si>
  <si>
    <t>ОР собственника</t>
  </si>
  <si>
    <t>КК 11%</t>
  </si>
  <si>
    <t>МНОЖИТЕЛЬ</t>
  </si>
  <si>
    <t>Арендрпригодная площадь, кв.м</t>
  </si>
  <si>
    <t>Общая площадь, кв.м</t>
  </si>
  <si>
    <t>Операционные расходы собственника, руб/кв м общей площади в год (индексируются на 6% в год)</t>
  </si>
  <si>
    <t>Процесс</t>
  </si>
  <si>
    <t>контракт</t>
  </si>
  <si>
    <t>поиск</t>
  </si>
  <si>
    <t>рынок</t>
  </si>
  <si>
    <t>Определить рыночную стоимость здания по состоянию на 01.01.2017. Общая площадь 5000 кв.м, арендопригодная площадь 4800 кв.м. 01.01.2016 здание полностью сдано в аренду на три года по ставке 3000 руб./кв.м арендопригодной площади в год. По условиям этого договора арендная ставка ежегодно индексируется на 10% в год. При этом рыночная ставка аренды на дату оценки составляет 3500 руб./кв.м арендопригодной площади в год с ежегодной индексацией на 6% в год. Помимо арендных платежей арендаторы погашают собственнику 80% операционных расходов. 					
Фактические операционные расходы собственника составляют  1000 руб./кв.м общей площади в год на дату 01.01.2016 и индексируются по 6% в год. После окончания договора аренды поиск новых арендаторов займет 12 месяцев, и следующий договор аренды будет заключен по рыночной ставке, с полным погашением операционных расходов за счет арендаторов, независимо от загрузки площадей. Недозагрузка площадей стабилизируется на уровне 10%. Ставка терминальной капитализации составит 12%. Ставка дисконтирования 15%. Период прогнозирования предположить 3 года. Дисконтирование выполнять на конец периодов модели. Ответ округлить до миллионов</t>
  </si>
  <si>
    <t>Ставка дисконтирования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</si>
</sst>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000000"/>
      <name val="Helvetica Neue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0" xfId="0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3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4" fontId="0" fillId="3" borderId="0" xfId="0" applyNumberFormat="1" applyFill="1" applyAlignment="1">
      <alignment wrapText="1"/>
    </xf>
    <xf numFmtId="3" fontId="0" fillId="3" borderId="2" xfId="0" applyNumberFormat="1" applyFill="1" applyBorder="1" applyAlignment="1">
      <alignment horizontal="center" wrapText="1"/>
    </xf>
    <xf numFmtId="3" fontId="0" fillId="3" borderId="3" xfId="0" applyNumberFormat="1" applyFill="1" applyBorder="1" applyAlignment="1">
      <alignment horizontal="center" wrapText="1"/>
    </xf>
    <xf numFmtId="3" fontId="0" fillId="3" borderId="4" xfId="0" applyNumberForma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9" xfId="0" applyFill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9" fontId="3" fillId="6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9" fontId="4" fillId="4" borderId="1" xfId="0" applyNumberFormat="1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9" fontId="5" fillId="6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1" fontId="0" fillId="7" borderId="1" xfId="0" applyNumberFormat="1" applyFill="1" applyBorder="1" applyAlignment="1">
      <alignment horizontal="center" wrapText="1"/>
    </xf>
    <xf numFmtId="2" fontId="0" fillId="7" borderId="1" xfId="0" applyNumberFormat="1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center" wrapText="1"/>
    </xf>
    <xf numFmtId="4" fontId="0" fillId="6" borderId="1" xfId="0" applyNumberFormat="1" applyFill="1" applyBorder="1" applyAlignment="1">
      <alignment horizontal="center" wrapText="1"/>
    </xf>
    <xf numFmtId="9" fontId="0" fillId="6" borderId="1" xfId="1" applyFont="1" applyFill="1" applyBorder="1" applyAlignment="1">
      <alignment horizontal="center" wrapText="1"/>
    </xf>
    <xf numFmtId="169" fontId="0" fillId="0" borderId="1" xfId="0" applyNumberFormat="1" applyBorder="1" applyAlignment="1">
      <alignment horizontal="center" wrapText="1"/>
    </xf>
    <xf numFmtId="169" fontId="0" fillId="8" borderId="1" xfId="0" applyNumberForma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3" fontId="6" fillId="3" borderId="10" xfId="0" applyNumberFormat="1" applyFont="1" applyFill="1" applyBorder="1" applyAlignment="1">
      <alignment horizontal="center" wrapText="1"/>
    </xf>
    <xf numFmtId="0" fontId="0" fillId="6" borderId="0" xfId="0" applyFill="1" applyAlignment="1">
      <alignment horizontal="left" wrapText="1"/>
    </xf>
    <xf numFmtId="9" fontId="0" fillId="6" borderId="1" xfId="0" applyNumberFormat="1" applyFont="1" applyFill="1" applyBorder="1" applyAlignment="1">
      <alignment horizontal="center" wrapText="1"/>
    </xf>
    <xf numFmtId="3" fontId="0" fillId="6" borderId="1" xfId="0" applyNumberForma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245652</xdr:colOff>
      <xdr:row>14</xdr:row>
      <xdr:rowOff>171095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80952" cy="2838095"/>
        </a:xfrm>
        <a:prstGeom prst="rect">
          <a:avLst/>
        </a:prstGeom>
      </xdr:spPr>
    </xdr:pic>
    <xdr:clientData/>
  </xdr:twoCellAnchor>
  <xdr:twoCellAnchor editAs="oneCell">
    <xdr:from>
      <xdr:col>9</xdr:col>
      <xdr:colOff>171450</xdr:colOff>
      <xdr:row>15</xdr:row>
      <xdr:rowOff>152400</xdr:rowOff>
    </xdr:from>
    <xdr:to>
      <xdr:col>15</xdr:col>
      <xdr:colOff>9525</xdr:colOff>
      <xdr:row>32</xdr:row>
      <xdr:rowOff>428625</xdr:rowOff>
    </xdr:to>
    <xdr:pic>
      <xdr:nvPicPr>
        <xdr:cNvPr id="3" name="Рисунок 2" descr="https://kvalexam.ru/images/2/2d/%D0%91%D0%A6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009900"/>
          <a:ext cx="5438775" cy="465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topLeftCell="A15" workbookViewId="0">
      <selection activeCell="H31" sqref="H31"/>
    </sheetView>
  </sheetViews>
  <sheetFormatPr baseColWidth="10" defaultColWidth="13.6640625" defaultRowHeight="15" x14ac:dyDescent="0.2"/>
  <cols>
    <col min="1" max="1" width="33.83203125" style="1" customWidth="1"/>
    <col min="2" max="6" width="13.6640625" style="6"/>
    <col min="7" max="16384" width="13.6640625" style="1"/>
  </cols>
  <sheetData>
    <row r="1" spans="1:6" x14ac:dyDescent="0.2">
      <c r="A1" s="44" t="s">
        <v>38</v>
      </c>
      <c r="B1" s="44"/>
      <c r="C1" s="44"/>
      <c r="D1" s="44"/>
      <c r="E1" s="44"/>
      <c r="F1" s="44"/>
    </row>
    <row r="2" spans="1:6" x14ac:dyDescent="0.2">
      <c r="A2" s="44"/>
      <c r="B2" s="44"/>
      <c r="C2" s="44"/>
      <c r="D2" s="44"/>
      <c r="E2" s="44"/>
      <c r="F2" s="44"/>
    </row>
    <row r="3" spans="1:6" x14ac:dyDescent="0.2">
      <c r="A3" s="44"/>
      <c r="B3" s="44"/>
      <c r="C3" s="44"/>
      <c r="D3" s="44"/>
      <c r="E3" s="44"/>
      <c r="F3" s="44"/>
    </row>
    <row r="4" spans="1:6" x14ac:dyDescent="0.2">
      <c r="A4" s="44"/>
      <c r="B4" s="44"/>
      <c r="C4" s="44"/>
      <c r="D4" s="44"/>
      <c r="E4" s="44"/>
      <c r="F4" s="44"/>
    </row>
    <row r="5" spans="1:6" x14ac:dyDescent="0.2">
      <c r="A5" s="44"/>
      <c r="B5" s="44"/>
      <c r="C5" s="44"/>
      <c r="D5" s="44"/>
      <c r="E5" s="44"/>
      <c r="F5" s="44"/>
    </row>
    <row r="6" spans="1:6" x14ac:dyDescent="0.2">
      <c r="A6" s="44"/>
      <c r="B6" s="44"/>
      <c r="C6" s="44"/>
      <c r="D6" s="44"/>
      <c r="E6" s="44"/>
      <c r="F6" s="44"/>
    </row>
    <row r="7" spans="1:6" x14ac:dyDescent="0.2">
      <c r="A7" s="44"/>
      <c r="B7" s="44"/>
      <c r="C7" s="44"/>
      <c r="D7" s="44"/>
      <c r="E7" s="44"/>
      <c r="F7" s="44"/>
    </row>
    <row r="8" spans="1:6" x14ac:dyDescent="0.2">
      <c r="A8" s="44"/>
      <c r="B8" s="44"/>
      <c r="C8" s="44"/>
      <c r="D8" s="44"/>
      <c r="E8" s="44"/>
      <c r="F8" s="44"/>
    </row>
    <row r="9" spans="1:6" x14ac:dyDescent="0.2">
      <c r="A9" s="44"/>
      <c r="B9" s="44"/>
      <c r="C9" s="44"/>
      <c r="D9" s="44"/>
      <c r="E9" s="44"/>
      <c r="F9" s="44"/>
    </row>
    <row r="10" spans="1:6" x14ac:dyDescent="0.2">
      <c r="A10" s="44"/>
      <c r="B10" s="44"/>
      <c r="C10" s="44"/>
      <c r="D10" s="44"/>
      <c r="E10" s="44"/>
      <c r="F10" s="44"/>
    </row>
    <row r="12" spans="1:6" ht="16" x14ac:dyDescent="0.2">
      <c r="A12" s="2" t="s">
        <v>0</v>
      </c>
      <c r="B12" s="4">
        <v>2016</v>
      </c>
      <c r="C12" s="14">
        <v>2017</v>
      </c>
      <c r="D12" s="4">
        <v>2018</v>
      </c>
      <c r="E12" s="4">
        <v>2019</v>
      </c>
      <c r="F12" s="4">
        <v>2020</v>
      </c>
    </row>
    <row r="13" spans="1:6" ht="16" x14ac:dyDescent="0.2">
      <c r="A13" s="2" t="s">
        <v>0</v>
      </c>
      <c r="B13" s="4">
        <v>0</v>
      </c>
      <c r="C13" s="4">
        <v>1</v>
      </c>
      <c r="D13" s="4">
        <v>2</v>
      </c>
      <c r="E13" s="4">
        <v>3</v>
      </c>
      <c r="F13" s="4" t="s">
        <v>8</v>
      </c>
    </row>
    <row r="14" spans="1:6" x14ac:dyDescent="0.2">
      <c r="A14" s="2"/>
      <c r="B14" s="4"/>
      <c r="C14" s="4"/>
      <c r="D14" s="4"/>
      <c r="E14" s="4"/>
      <c r="F14" s="4"/>
    </row>
    <row r="15" spans="1:6" ht="16" x14ac:dyDescent="0.2">
      <c r="A15" s="2" t="s">
        <v>32</v>
      </c>
      <c r="B15" s="14">
        <v>5000</v>
      </c>
      <c r="C15" s="14">
        <v>5000</v>
      </c>
      <c r="D15" s="14">
        <v>5000</v>
      </c>
      <c r="E15" s="14">
        <v>5000</v>
      </c>
      <c r="F15" s="14">
        <v>5000</v>
      </c>
    </row>
    <row r="16" spans="1:6" ht="16" x14ac:dyDescent="0.2">
      <c r="A16" s="2" t="s">
        <v>31</v>
      </c>
      <c r="B16" s="14">
        <v>4800</v>
      </c>
      <c r="C16" s="14">
        <v>4800</v>
      </c>
      <c r="D16" s="14">
        <v>4800</v>
      </c>
      <c r="E16" s="14">
        <v>4800</v>
      </c>
      <c r="F16" s="14">
        <v>4800</v>
      </c>
    </row>
    <row r="17" spans="1:6" ht="16" thickBot="1" x14ac:dyDescent="0.25">
      <c r="A17" s="30">
        <v>0.1</v>
      </c>
      <c r="B17" s="15"/>
      <c r="C17" s="15"/>
      <c r="D17" s="15"/>
      <c r="E17" s="4"/>
      <c r="F17" s="4"/>
    </row>
    <row r="18" spans="1:6" ht="48" customHeight="1" thickBot="1" x14ac:dyDescent="0.25">
      <c r="A18" s="31" t="s">
        <v>1</v>
      </c>
      <c r="B18" s="18">
        <v>3000</v>
      </c>
      <c r="C18" s="23">
        <f>B18*(1+$A$17)</f>
        <v>3300.0000000000005</v>
      </c>
      <c r="D18" s="24">
        <f t="shared" ref="D18:F18" si="0">C18*(1+$A$17)</f>
        <v>3630.0000000000009</v>
      </c>
      <c r="E18" s="19"/>
      <c r="F18" s="20"/>
    </row>
    <row r="19" spans="1:6" ht="24" customHeight="1" x14ac:dyDescent="0.2">
      <c r="A19" s="28">
        <v>0.06</v>
      </c>
      <c r="B19" s="16"/>
      <c r="C19" s="17"/>
      <c r="D19" s="17"/>
      <c r="E19" s="4"/>
      <c r="F19" s="4"/>
    </row>
    <row r="20" spans="1:6" ht="48" customHeight="1" x14ac:dyDescent="0.2">
      <c r="A20" s="29" t="s">
        <v>13</v>
      </c>
      <c r="B20" s="4"/>
      <c r="C20" s="14">
        <v>3500</v>
      </c>
      <c r="D20" s="22">
        <f>C20*(1+$A$19)</f>
        <v>3710</v>
      </c>
      <c r="E20" s="34">
        <f t="shared" ref="E20:F20" si="1">D20*(1+$A$19)</f>
        <v>3932.6000000000004</v>
      </c>
      <c r="F20" s="34">
        <f t="shared" si="1"/>
        <v>4168.5560000000005</v>
      </c>
    </row>
    <row r="21" spans="1:6" ht="29" customHeight="1" x14ac:dyDescent="0.2">
      <c r="A21" s="32">
        <v>0.06</v>
      </c>
      <c r="B21" s="4"/>
      <c r="C21" s="14"/>
      <c r="D21" s="4"/>
      <c r="E21" s="4"/>
      <c r="F21" s="4"/>
    </row>
    <row r="22" spans="1:6" ht="63.75" customHeight="1" x14ac:dyDescent="0.2">
      <c r="A22" s="33" t="s">
        <v>33</v>
      </c>
      <c r="B22" s="21">
        <v>1000</v>
      </c>
      <c r="C22" s="22">
        <f>B22*(1+$A$21)</f>
        <v>1060</v>
      </c>
      <c r="D22" s="34">
        <f>C22*(1+$A$21)</f>
        <v>1123.6000000000001</v>
      </c>
      <c r="E22" s="34">
        <f t="shared" ref="E22:F22" si="2">D22*(1+$A$21)</f>
        <v>1191.0160000000003</v>
      </c>
      <c r="F22" s="34">
        <f t="shared" si="2"/>
        <v>1262.4769600000004</v>
      </c>
    </row>
    <row r="23" spans="1:6" ht="28.5" customHeight="1" x14ac:dyDescent="0.2">
      <c r="A23" s="2" t="s">
        <v>34</v>
      </c>
      <c r="B23" s="4"/>
      <c r="C23" s="21" t="s">
        <v>35</v>
      </c>
      <c r="D23" s="21" t="s">
        <v>35</v>
      </c>
      <c r="E23" s="21" t="s">
        <v>36</v>
      </c>
      <c r="F23" s="21" t="s">
        <v>37</v>
      </c>
    </row>
    <row r="24" spans="1:6" ht="16" x14ac:dyDescent="0.2">
      <c r="A24" s="2" t="s">
        <v>2</v>
      </c>
      <c r="B24" s="4"/>
      <c r="C24" s="25">
        <f>C18*C16</f>
        <v>15840000.000000002</v>
      </c>
      <c r="D24" s="25">
        <f>D18*D16</f>
        <v>17424000.000000004</v>
      </c>
      <c r="E24" s="46">
        <v>0</v>
      </c>
      <c r="F24" s="25">
        <f>F20*F16</f>
        <v>20009068.800000001</v>
      </c>
    </row>
    <row r="25" spans="1:6" ht="16" x14ac:dyDescent="0.2">
      <c r="A25" s="2" t="s">
        <v>4</v>
      </c>
      <c r="B25" s="45">
        <v>-0.1</v>
      </c>
      <c r="C25" s="37">
        <v>1</v>
      </c>
      <c r="D25" s="37">
        <v>1</v>
      </c>
      <c r="E25" s="7">
        <v>0</v>
      </c>
      <c r="F25" s="35">
        <f>1+B25</f>
        <v>0.9</v>
      </c>
    </row>
    <row r="26" spans="1:6" ht="16" x14ac:dyDescent="0.2">
      <c r="A26" s="2" t="s">
        <v>3</v>
      </c>
      <c r="B26" s="4"/>
      <c r="C26" s="25">
        <f>C24*C25</f>
        <v>15840000.000000002</v>
      </c>
      <c r="D26" s="25">
        <f t="shared" ref="D26:F26" si="3">D24*D25</f>
        <v>17424000.000000004</v>
      </c>
      <c r="E26" s="25">
        <f t="shared" si="3"/>
        <v>0</v>
      </c>
      <c r="F26" s="25">
        <f t="shared" si="3"/>
        <v>18008161.920000002</v>
      </c>
    </row>
    <row r="27" spans="1:6" ht="31.5" customHeight="1" x14ac:dyDescent="0.2">
      <c r="A27" s="2" t="s">
        <v>14</v>
      </c>
      <c r="B27" s="4"/>
      <c r="C27" s="37">
        <v>0.8</v>
      </c>
      <c r="D27" s="37">
        <v>0.8</v>
      </c>
      <c r="E27" s="37">
        <v>0</v>
      </c>
      <c r="F27" s="37">
        <v>1</v>
      </c>
    </row>
    <row r="28" spans="1:6" ht="16" x14ac:dyDescent="0.2">
      <c r="A28" s="2" t="s">
        <v>15</v>
      </c>
      <c r="B28" s="4"/>
      <c r="C28" s="25">
        <f>C29*C27</f>
        <v>4240000</v>
      </c>
      <c r="D28" s="25">
        <f t="shared" ref="D28:F28" si="4">D29*D27</f>
        <v>4494400.0000000009</v>
      </c>
      <c r="E28" s="25">
        <f t="shared" si="4"/>
        <v>0</v>
      </c>
      <c r="F28" s="25">
        <f t="shared" si="4"/>
        <v>6312384.8000000017</v>
      </c>
    </row>
    <row r="29" spans="1:6" ht="16" x14ac:dyDescent="0.2">
      <c r="A29" s="2" t="s">
        <v>16</v>
      </c>
      <c r="B29" s="4"/>
      <c r="C29" s="25">
        <f>C22*C15</f>
        <v>5300000</v>
      </c>
      <c r="D29" s="25">
        <f t="shared" ref="D29:F29" si="5">D22*D15</f>
        <v>5618000.0000000009</v>
      </c>
      <c r="E29" s="25">
        <f t="shared" si="5"/>
        <v>5955080.0000000019</v>
      </c>
      <c r="F29" s="25">
        <f t="shared" si="5"/>
        <v>6312384.8000000017</v>
      </c>
    </row>
    <row r="30" spans="1:6" ht="16" x14ac:dyDescent="0.2">
      <c r="A30" s="2" t="s">
        <v>5</v>
      </c>
      <c r="B30" s="4"/>
      <c r="C30" s="25">
        <f>C26+C28-C29</f>
        <v>14780000</v>
      </c>
      <c r="D30" s="25">
        <f t="shared" ref="D30:F30" si="6">D26+D28-D29</f>
        <v>16300400.000000004</v>
      </c>
      <c r="E30" s="25">
        <f t="shared" si="6"/>
        <v>-5955080.0000000019</v>
      </c>
      <c r="F30" s="25">
        <f t="shared" si="6"/>
        <v>18008161.920000002</v>
      </c>
    </row>
    <row r="31" spans="1:6" ht="16" x14ac:dyDescent="0.2">
      <c r="A31" s="2" t="s">
        <v>7</v>
      </c>
      <c r="B31" s="4"/>
      <c r="C31" s="4"/>
      <c r="D31" s="4"/>
      <c r="E31" s="4"/>
      <c r="F31" s="38">
        <v>0.12</v>
      </c>
    </row>
    <row r="32" spans="1:6" ht="16" x14ac:dyDescent="0.2">
      <c r="A32" s="3" t="s">
        <v>6</v>
      </c>
      <c r="B32" s="4"/>
      <c r="C32" s="4"/>
      <c r="D32" s="4"/>
      <c r="E32" s="4"/>
      <c r="F32" s="36">
        <f>F30/F31</f>
        <v>150068016.00000003</v>
      </c>
    </row>
    <row r="33" spans="1:6" ht="16" x14ac:dyDescent="0.2">
      <c r="A33" s="2" t="s">
        <v>39</v>
      </c>
      <c r="B33" s="4"/>
      <c r="C33" s="38">
        <v>0.15</v>
      </c>
      <c r="D33" s="38">
        <f>C33</f>
        <v>0.15</v>
      </c>
      <c r="E33" s="38">
        <f>C33</f>
        <v>0.15</v>
      </c>
      <c r="F33" s="4"/>
    </row>
    <row r="34" spans="1:6" ht="16" x14ac:dyDescent="0.2">
      <c r="A34" s="2" t="s">
        <v>9</v>
      </c>
      <c r="B34" s="4"/>
      <c r="C34" s="39">
        <f>1/(1+C33)^C13</f>
        <v>0.86956521739130443</v>
      </c>
      <c r="D34" s="39">
        <f t="shared" ref="D34:E34" si="7">1/(1+D33)^D13</f>
        <v>0.7561436672967865</v>
      </c>
      <c r="E34" s="39">
        <f t="shared" si="7"/>
        <v>0.65751623243198831</v>
      </c>
      <c r="F34" s="40">
        <f>E34</f>
        <v>0.65751623243198831</v>
      </c>
    </row>
    <row r="35" spans="1:6" ht="16" x14ac:dyDescent="0.2">
      <c r="A35" s="2" t="s">
        <v>10</v>
      </c>
      <c r="B35" s="4"/>
      <c r="C35" s="25">
        <f>C30*C34</f>
        <v>12852173.91304348</v>
      </c>
      <c r="D35" s="25">
        <f t="shared" ref="D35:E35" si="8">D30*D34</f>
        <v>12325444.234404542</v>
      </c>
      <c r="E35" s="25">
        <f t="shared" si="8"/>
        <v>-3915561.7654310861</v>
      </c>
      <c r="F35" s="25">
        <f>F32*F34</f>
        <v>98672156.488863364</v>
      </c>
    </row>
    <row r="36" spans="1:6" ht="16" x14ac:dyDescent="0.2">
      <c r="A36" s="5" t="s">
        <v>11</v>
      </c>
      <c r="B36" s="4"/>
      <c r="C36" s="11">
        <f>SUM(C35:F35)</f>
        <v>119934212.87088031</v>
      </c>
      <c r="D36" s="12"/>
      <c r="E36" s="12"/>
      <c r="F36" s="13"/>
    </row>
    <row r="37" spans="1:6" x14ac:dyDescent="0.2">
      <c r="A37" s="41"/>
      <c r="B37" s="42"/>
      <c r="C37" s="43">
        <f>ROUND(C36,-6)</f>
        <v>120000000</v>
      </c>
      <c r="D37" s="43"/>
      <c r="E37" s="43"/>
      <c r="F37" s="43"/>
    </row>
    <row r="41" spans="1:6" ht="60" customHeight="1" x14ac:dyDescent="0.2">
      <c r="A41" s="27"/>
      <c r="B41" s="27"/>
      <c r="C41" s="27"/>
      <c r="D41" s="27"/>
      <c r="E41" s="27"/>
      <c r="F41" s="27"/>
    </row>
    <row r="42" spans="1:6" ht="60" customHeight="1" x14ac:dyDescent="0.2">
      <c r="A42" s="27"/>
      <c r="B42" s="27"/>
      <c r="C42" s="27"/>
      <c r="D42" s="27"/>
      <c r="E42" s="27"/>
      <c r="F42" s="27"/>
    </row>
    <row r="43" spans="1:6" ht="90" customHeight="1" x14ac:dyDescent="0.2">
      <c r="A43" s="27"/>
      <c r="B43" s="27"/>
      <c r="C43" s="27"/>
      <c r="D43" s="27"/>
      <c r="E43" s="27"/>
      <c r="F43" s="27"/>
    </row>
    <row r="44" spans="1:6" ht="60" customHeight="1" x14ac:dyDescent="0.2">
      <c r="A44" s="27"/>
      <c r="B44" s="27"/>
      <c r="C44" s="27"/>
      <c r="D44" s="27"/>
      <c r="E44" s="27"/>
      <c r="F44" s="27"/>
    </row>
    <row r="45" spans="1:6" ht="60" customHeight="1" x14ac:dyDescent="0.2">
      <c r="A45" s="27"/>
      <c r="B45" s="27"/>
      <c r="C45" s="27"/>
      <c r="D45" s="27"/>
      <c r="E45" s="27"/>
      <c r="F45" s="27"/>
    </row>
    <row r="46" spans="1:6" ht="96" customHeight="1" x14ac:dyDescent="0.2">
      <c r="A46" s="27"/>
      <c r="B46" s="27"/>
      <c r="C46" s="27"/>
      <c r="D46" s="27"/>
      <c r="E46" s="27"/>
      <c r="F46" s="27"/>
    </row>
    <row r="47" spans="1:6" ht="60" customHeight="1" x14ac:dyDescent="0.2">
      <c r="A47" s="27"/>
      <c r="B47" s="27"/>
      <c r="C47" s="27"/>
      <c r="D47" s="27"/>
      <c r="E47" s="27"/>
      <c r="F47" s="27"/>
    </row>
    <row r="48" spans="1:6" ht="60" customHeight="1" x14ac:dyDescent="0.2">
      <c r="A48" s="27"/>
      <c r="B48" s="27"/>
      <c r="C48" s="27"/>
      <c r="D48" s="27"/>
      <c r="E48" s="27"/>
      <c r="F48" s="27"/>
    </row>
    <row r="49" spans="1:6" ht="60" customHeight="1" x14ac:dyDescent="0.2">
      <c r="A49" s="26"/>
      <c r="B49" s="26"/>
      <c r="C49" s="26"/>
      <c r="D49" s="26"/>
      <c r="E49" s="26"/>
      <c r="F49" s="26"/>
    </row>
  </sheetData>
  <mergeCells count="12">
    <mergeCell ref="A1:F10"/>
    <mergeCell ref="A45:F45"/>
    <mergeCell ref="A46:F46"/>
    <mergeCell ref="A47:F47"/>
    <mergeCell ref="A48:F48"/>
    <mergeCell ref="A49:F49"/>
    <mergeCell ref="C36:F36"/>
    <mergeCell ref="A41:F41"/>
    <mergeCell ref="A42:F42"/>
    <mergeCell ref="A43:F43"/>
    <mergeCell ref="A44:F44"/>
    <mergeCell ref="C37:F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7:G47"/>
  <sheetViews>
    <sheetView workbookViewId="0">
      <selection activeCell="B19" sqref="B19"/>
    </sheetView>
  </sheetViews>
  <sheetFormatPr baseColWidth="10" defaultColWidth="14" defaultRowHeight="15" x14ac:dyDescent="0.2"/>
  <cols>
    <col min="1" max="1" width="19.6640625" style="1" customWidth="1"/>
    <col min="2" max="2" width="14" style="1"/>
    <col min="3" max="3" width="20.33203125" style="1" customWidth="1"/>
    <col min="4" max="16384" width="14" style="1"/>
  </cols>
  <sheetData>
    <row r="17" spans="3:7" ht="16" x14ac:dyDescent="0.2">
      <c r="C17" s="1" t="s">
        <v>0</v>
      </c>
      <c r="D17" s="1">
        <v>1</v>
      </c>
      <c r="E17" s="1">
        <v>2</v>
      </c>
      <c r="F17" s="1">
        <v>3</v>
      </c>
      <c r="G17" s="1">
        <v>4</v>
      </c>
    </row>
    <row r="18" spans="3:7" ht="16" x14ac:dyDescent="0.2">
      <c r="C18" s="1" t="s">
        <v>17</v>
      </c>
      <c r="D18" s="9">
        <v>5000</v>
      </c>
      <c r="E18" s="9">
        <f>D18</f>
        <v>5000</v>
      </c>
      <c r="F18" s="9">
        <f>D18</f>
        <v>5000</v>
      </c>
      <c r="G18" s="9">
        <f>D18</f>
        <v>5000</v>
      </c>
    </row>
    <row r="19" spans="3:7" ht="16" x14ac:dyDescent="0.2">
      <c r="C19" s="1" t="s">
        <v>18</v>
      </c>
      <c r="D19" s="9">
        <v>4000</v>
      </c>
      <c r="E19" s="9">
        <f>D19</f>
        <v>4000</v>
      </c>
      <c r="F19" s="9">
        <f>D19</f>
        <v>4000</v>
      </c>
      <c r="G19" s="9">
        <f>D19</f>
        <v>4000</v>
      </c>
    </row>
    <row r="20" spans="3:7" x14ac:dyDescent="0.2">
      <c r="D20" s="9"/>
      <c r="E20" s="9"/>
      <c r="F20" s="9"/>
      <c r="G20" s="9"/>
    </row>
    <row r="21" spans="3:7" ht="16" x14ac:dyDescent="0.2">
      <c r="C21" s="1" t="s">
        <v>19</v>
      </c>
      <c r="D21" s="9"/>
      <c r="E21" s="9"/>
      <c r="F21" s="9"/>
      <c r="G21" s="9"/>
    </row>
    <row r="22" spans="3:7" ht="16" x14ac:dyDescent="0.2">
      <c r="C22" s="1" t="s">
        <v>20</v>
      </c>
      <c r="D22" s="9">
        <v>10000</v>
      </c>
      <c r="E22" s="9">
        <v>11000</v>
      </c>
      <c r="F22" s="9">
        <v>13000</v>
      </c>
      <c r="G22" s="9">
        <v>15000</v>
      </c>
    </row>
    <row r="23" spans="3:7" ht="16" x14ac:dyDescent="0.2">
      <c r="C23" s="1" t="s">
        <v>21</v>
      </c>
      <c r="D23" s="9">
        <f>D19*0.45</f>
        <v>1800</v>
      </c>
      <c r="E23" s="9">
        <f t="shared" ref="E23:G23" si="0">E19*0.45</f>
        <v>1800</v>
      </c>
      <c r="F23" s="9">
        <f t="shared" si="0"/>
        <v>1800</v>
      </c>
      <c r="G23" s="9">
        <f t="shared" si="0"/>
        <v>1800</v>
      </c>
    </row>
    <row r="24" spans="3:7" ht="32" x14ac:dyDescent="0.2">
      <c r="C24" s="1" t="s">
        <v>23</v>
      </c>
      <c r="D24" s="9">
        <v>5500</v>
      </c>
      <c r="E24" s="9">
        <f>D24</f>
        <v>5500</v>
      </c>
      <c r="F24" s="9">
        <f>D24</f>
        <v>5500</v>
      </c>
      <c r="G24" s="9">
        <f>D24</f>
        <v>5500</v>
      </c>
    </row>
    <row r="25" spans="3:7" ht="48" x14ac:dyDescent="0.2">
      <c r="C25" s="1" t="s">
        <v>24</v>
      </c>
      <c r="D25" s="9">
        <v>8000</v>
      </c>
      <c r="E25" s="9">
        <f>D25</f>
        <v>8000</v>
      </c>
      <c r="F25" s="9">
        <f>D25</f>
        <v>8000</v>
      </c>
      <c r="G25" s="9">
        <f>D25</f>
        <v>8000</v>
      </c>
    </row>
    <row r="26" spans="3:7" ht="16" x14ac:dyDescent="0.2">
      <c r="C26" s="1" t="s">
        <v>25</v>
      </c>
      <c r="D26" s="9">
        <f>D22*D23</f>
        <v>18000000</v>
      </c>
      <c r="E26" s="9">
        <f t="shared" ref="E26:G26" si="1">E22*E23</f>
        <v>19800000</v>
      </c>
      <c r="F26" s="9">
        <f t="shared" si="1"/>
        <v>23400000</v>
      </c>
      <c r="G26" s="9">
        <f t="shared" si="1"/>
        <v>27000000</v>
      </c>
    </row>
    <row r="27" spans="3:7" ht="16" x14ac:dyDescent="0.2">
      <c r="C27" s="1" t="s">
        <v>26</v>
      </c>
      <c r="D27" s="9">
        <f>D24*D23</f>
        <v>9900000</v>
      </c>
      <c r="E27" s="9">
        <f t="shared" ref="E27:G27" si="2">E24*E23</f>
        <v>9900000</v>
      </c>
      <c r="F27" s="9">
        <f t="shared" si="2"/>
        <v>9900000</v>
      </c>
      <c r="G27" s="9">
        <f t="shared" si="2"/>
        <v>9900000</v>
      </c>
    </row>
    <row r="28" spans="3:7" ht="16" x14ac:dyDescent="0.2">
      <c r="C28" s="1" t="s">
        <v>27</v>
      </c>
      <c r="D28" s="9">
        <f>D26+D27</f>
        <v>27900000</v>
      </c>
      <c r="E28" s="9">
        <f t="shared" ref="E28:G28" si="3">E26+E27</f>
        <v>29700000</v>
      </c>
      <c r="F28" s="9">
        <f t="shared" si="3"/>
        <v>33300000</v>
      </c>
      <c r="G28" s="9">
        <f t="shared" si="3"/>
        <v>36900000</v>
      </c>
    </row>
    <row r="29" spans="3:7" x14ac:dyDescent="0.2">
      <c r="D29" s="9"/>
      <c r="E29" s="9"/>
      <c r="F29" s="9"/>
      <c r="G29" s="9"/>
    </row>
    <row r="30" spans="3:7" ht="16" x14ac:dyDescent="0.2">
      <c r="C30" s="1" t="s">
        <v>22</v>
      </c>
      <c r="D30" s="9"/>
      <c r="E30" s="9"/>
      <c r="F30" s="9"/>
      <c r="G30" s="9"/>
    </row>
    <row r="31" spans="3:7" ht="16" x14ac:dyDescent="0.2">
      <c r="C31" s="1" t="s">
        <v>20</v>
      </c>
      <c r="D31" s="9">
        <v>25000</v>
      </c>
      <c r="E31" s="9">
        <f>D31</f>
        <v>25000</v>
      </c>
      <c r="F31" s="9">
        <f>D31</f>
        <v>25000</v>
      </c>
      <c r="G31" s="9">
        <f>D31</f>
        <v>25000</v>
      </c>
    </row>
    <row r="32" spans="3:7" ht="16" x14ac:dyDescent="0.2">
      <c r="C32" s="1" t="s">
        <v>21</v>
      </c>
      <c r="D32" s="9">
        <f>(D19-D23)*0.9</f>
        <v>1980</v>
      </c>
      <c r="E32" s="9">
        <f t="shared" ref="E32:G32" si="4">(E19-E23)*0.9</f>
        <v>1980</v>
      </c>
      <c r="F32" s="9">
        <f t="shared" si="4"/>
        <v>1980</v>
      </c>
      <c r="G32" s="9">
        <f t="shared" si="4"/>
        <v>1980</v>
      </c>
    </row>
    <row r="33" spans="3:7" ht="32" x14ac:dyDescent="0.2">
      <c r="C33" s="1" t="s">
        <v>23</v>
      </c>
      <c r="D33" s="9">
        <v>5500</v>
      </c>
      <c r="E33" s="9">
        <f>D33</f>
        <v>5500</v>
      </c>
      <c r="F33" s="9">
        <f>D33</f>
        <v>5500</v>
      </c>
      <c r="G33" s="9">
        <f>D33</f>
        <v>5500</v>
      </c>
    </row>
    <row r="34" spans="3:7" ht="48" x14ac:dyDescent="0.2">
      <c r="C34" s="1" t="s">
        <v>24</v>
      </c>
      <c r="D34" s="9">
        <v>8000</v>
      </c>
      <c r="E34" s="9">
        <f>D34</f>
        <v>8000</v>
      </c>
      <c r="F34" s="9">
        <f>D34</f>
        <v>8000</v>
      </c>
      <c r="G34" s="9">
        <f>D34</f>
        <v>8000</v>
      </c>
    </row>
    <row r="35" spans="3:7" ht="16" x14ac:dyDescent="0.2">
      <c r="C35" s="1" t="s">
        <v>25</v>
      </c>
      <c r="D35" s="9">
        <f>D31*D32</f>
        <v>49500000</v>
      </c>
      <c r="E35" s="9">
        <f t="shared" ref="E35:G35" si="5">E31*E32</f>
        <v>49500000</v>
      </c>
      <c r="F35" s="9">
        <f t="shared" si="5"/>
        <v>49500000</v>
      </c>
      <c r="G35" s="9">
        <f t="shared" si="5"/>
        <v>49500000</v>
      </c>
    </row>
    <row r="36" spans="3:7" ht="16" x14ac:dyDescent="0.2">
      <c r="C36" s="1" t="s">
        <v>26</v>
      </c>
      <c r="D36" s="9">
        <f>D33*D32</f>
        <v>10890000</v>
      </c>
      <c r="E36" s="9">
        <f t="shared" ref="E36:G36" si="6">E33*E32</f>
        <v>10890000</v>
      </c>
      <c r="F36" s="9">
        <f t="shared" si="6"/>
        <v>10890000</v>
      </c>
      <c r="G36" s="9">
        <f t="shared" si="6"/>
        <v>10890000</v>
      </c>
    </row>
    <row r="37" spans="3:7" ht="16" x14ac:dyDescent="0.2">
      <c r="C37" s="1" t="s">
        <v>27</v>
      </c>
      <c r="D37" s="9">
        <f>D35+D36</f>
        <v>60390000</v>
      </c>
      <c r="E37" s="9">
        <f t="shared" ref="E37:G37" si="7">E35+E36</f>
        <v>60390000</v>
      </c>
      <c r="F37" s="9">
        <f t="shared" si="7"/>
        <v>60390000</v>
      </c>
      <c r="G37" s="9">
        <f t="shared" si="7"/>
        <v>60390000</v>
      </c>
    </row>
    <row r="38" spans="3:7" x14ac:dyDescent="0.2">
      <c r="D38" s="9"/>
      <c r="E38" s="9"/>
      <c r="F38" s="9"/>
      <c r="G38" s="9"/>
    </row>
    <row r="39" spans="3:7" ht="16" x14ac:dyDescent="0.2">
      <c r="C39" s="1" t="s">
        <v>3</v>
      </c>
      <c r="D39" s="9">
        <f>D28+D37</f>
        <v>88290000</v>
      </c>
      <c r="E39" s="9">
        <f t="shared" ref="E39:G39" si="8">E28+E37</f>
        <v>90090000</v>
      </c>
      <c r="F39" s="9">
        <f t="shared" si="8"/>
        <v>93690000</v>
      </c>
      <c r="G39" s="9">
        <f t="shared" si="8"/>
        <v>97290000</v>
      </c>
    </row>
    <row r="40" spans="3:7" ht="16" x14ac:dyDescent="0.2">
      <c r="C40" s="1" t="s">
        <v>28</v>
      </c>
      <c r="D40" s="9">
        <f>D25*D18</f>
        <v>40000000</v>
      </c>
      <c r="E40" s="9">
        <f t="shared" ref="E40:G40" si="9">E25*E18</f>
        <v>40000000</v>
      </c>
      <c r="F40" s="9">
        <f t="shared" si="9"/>
        <v>40000000</v>
      </c>
      <c r="G40" s="9">
        <f t="shared" si="9"/>
        <v>40000000</v>
      </c>
    </row>
    <row r="41" spans="3:7" ht="16" x14ac:dyDescent="0.2">
      <c r="C41" s="1" t="s">
        <v>5</v>
      </c>
      <c r="D41" s="9">
        <f>D39-D40</f>
        <v>48290000</v>
      </c>
      <c r="E41" s="9">
        <f t="shared" ref="E41:G41" si="10">E39-E40</f>
        <v>50090000</v>
      </c>
      <c r="F41" s="9">
        <f t="shared" si="10"/>
        <v>53690000</v>
      </c>
      <c r="G41" s="9">
        <f t="shared" si="10"/>
        <v>57290000</v>
      </c>
    </row>
    <row r="42" spans="3:7" ht="16" x14ac:dyDescent="0.2">
      <c r="C42" s="1" t="s">
        <v>29</v>
      </c>
      <c r="D42" s="9"/>
      <c r="E42" s="9"/>
      <c r="F42" s="9"/>
      <c r="G42" s="9">
        <v>0.11</v>
      </c>
    </row>
    <row r="43" spans="3:7" ht="16" x14ac:dyDescent="0.2">
      <c r="C43" s="1" t="s">
        <v>6</v>
      </c>
      <c r="D43" s="9"/>
      <c r="E43" s="9"/>
      <c r="F43" s="9"/>
      <c r="G43" s="10">
        <f>G41/G42</f>
        <v>520818181.81818181</v>
      </c>
    </row>
    <row r="44" spans="3:7" ht="16" x14ac:dyDescent="0.2">
      <c r="C44" s="1" t="s">
        <v>12</v>
      </c>
      <c r="D44" s="9">
        <v>0.16</v>
      </c>
      <c r="E44" s="9">
        <f>D44</f>
        <v>0.16</v>
      </c>
      <c r="F44" s="9">
        <f>D44</f>
        <v>0.16</v>
      </c>
      <c r="G44" s="9"/>
    </row>
    <row r="45" spans="3:7" ht="16" x14ac:dyDescent="0.2">
      <c r="C45" s="1" t="s">
        <v>30</v>
      </c>
      <c r="D45" s="9">
        <f>1/(1+D44)^D17</f>
        <v>0.86206896551724144</v>
      </c>
      <c r="E45" s="9">
        <f t="shared" ref="E45:F45" si="11">1/(1+E44)^E17</f>
        <v>0.74316290130796681</v>
      </c>
      <c r="F45" s="9">
        <f t="shared" si="11"/>
        <v>0.64065767354135073</v>
      </c>
      <c r="G45" s="9">
        <f>F45</f>
        <v>0.64065767354135073</v>
      </c>
    </row>
    <row r="46" spans="3:7" ht="16" x14ac:dyDescent="0.2">
      <c r="C46" s="1" t="s">
        <v>10</v>
      </c>
      <c r="D46" s="9">
        <f>D41*D45</f>
        <v>41629310.344827592</v>
      </c>
      <c r="E46" s="9">
        <f t="shared" ref="E46:F46" si="12">E41*E45</f>
        <v>37225029.726516061</v>
      </c>
      <c r="F46" s="9">
        <f t="shared" si="12"/>
        <v>34396910.49243512</v>
      </c>
      <c r="G46" s="9">
        <f>G43*G45</f>
        <v>333666164.70167255</v>
      </c>
    </row>
    <row r="47" spans="3:7" ht="16" x14ac:dyDescent="0.2">
      <c r="C47" s="1" t="s">
        <v>11</v>
      </c>
      <c r="D47" s="8">
        <f>D46+E46+F46+G46</f>
        <v>446917415.26545131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2024-04-12T12:52:22Z</dcterms:modified>
</cp:coreProperties>
</file>