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talia Kirshina\Documents\NK\Appraise\Квал Экзамен\Движимое\"/>
    </mc:Choice>
  </mc:AlternateContent>
  <bookViews>
    <workbookView xWindow="0" yWindow="0" windowWidth="24000" windowHeight="8775"/>
  </bookViews>
  <sheets>
    <sheet name="5.2.1.8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 s="1"/>
  <c r="B20" i="1"/>
  <c r="A15" i="1"/>
  <c r="A23" i="1" s="1"/>
  <c r="C14" i="1"/>
  <c r="D14" i="1" s="1"/>
  <c r="A14" i="1"/>
  <c r="A22" i="1" s="1"/>
  <c r="C13" i="1"/>
  <c r="D13" i="1" s="1"/>
  <c r="A13" i="1"/>
  <c r="A21" i="1" s="1"/>
  <c r="M9" i="1"/>
  <c r="C15" i="1" s="1"/>
  <c r="D15" i="1" s="1"/>
  <c r="E9" i="1"/>
  <c r="B15" i="1" s="1"/>
  <c r="M8" i="1"/>
  <c r="H8" i="1"/>
  <c r="C22" i="1" s="1"/>
  <c r="D22" i="1" s="1"/>
  <c r="M7" i="1"/>
  <c r="H7" i="1"/>
  <c r="B13" i="1" s="1"/>
  <c r="E7" i="1"/>
  <c r="E15" i="1" l="1"/>
  <c r="B23" i="1"/>
  <c r="E22" i="1"/>
  <c r="F22" i="1" s="1"/>
  <c r="B21" i="1"/>
  <c r="E13" i="1"/>
  <c r="F21" i="1"/>
  <c r="D16" i="1"/>
  <c r="B22" i="1"/>
  <c r="E14" i="1"/>
  <c r="E23" i="1"/>
  <c r="F23" i="1" s="1"/>
  <c r="C21" i="1"/>
  <c r="D21" i="1" s="1"/>
  <c r="E21" i="1" s="1"/>
  <c r="F24" i="1" l="1"/>
  <c r="F25" i="1" s="1"/>
  <c r="E16" i="1"/>
  <c r="E24" i="1"/>
</calcChain>
</file>

<file path=xl/sharedStrings.xml><?xml version="1.0" encoding="utf-8"?>
<sst xmlns="http://schemas.openxmlformats.org/spreadsheetml/2006/main" count="37" uniqueCount="35">
  <si>
    <t>Решаем задачи «про пряники». Есть модификация про кирпичи. Это неважно.</t>
  </si>
  <si>
    <t>Условие у всех задач примерно одинаковое. Есть отличие в нормативном сроке для 2 блока (5.2.1.77.), но алгоритм решения у всех в целом одинаковый.</t>
  </si>
  <si>
    <r>
      <t>Итак, на примере условия задачи</t>
    </r>
    <r>
      <rPr>
        <b/>
        <sz val="9"/>
        <color theme="1"/>
        <rFont val="Calibri"/>
        <family val="2"/>
        <charset val="204"/>
        <scheme val="minor"/>
      </rPr>
      <t xml:space="preserve"> 5.2.1.76. </t>
    </r>
    <r>
      <rPr>
        <sz val="9"/>
        <color theme="1"/>
        <rFont val="Calibri"/>
        <family val="2"/>
        <charset val="204"/>
        <scheme val="minor"/>
      </rPr>
      <t>будем решать все задачи сразу.</t>
    </r>
  </si>
  <si>
    <r>
      <t>5.2.1.86. По состоянию на дату 01.01.2018 известно следующее: 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сократил эффективный возраст на 2 года. Формовочно-выпечная машина куплена 2 года назад новой, поставлена на баланс по балансовой стоимости 200 тыс.руб., срок службы 12 лет, но из-за некачественного сырья износ машины в 1,5 раза выше обычного. Рыночная стоимость упаковочной линии - 300 тыс. руб. с НДС, она куплена сейчас, эффективный возраст 4 года, остаточный - 7 лет. Ежегодный прирост цен 10%. Износ начисляется линейно, функциональное и внешнее устаревание не выявлено. Рассчитать стоимость линии</t>
    </r>
    <r>
      <rPr>
        <b/>
        <sz val="9"/>
        <color theme="1"/>
        <rFont val="Calibri"/>
        <family val="2"/>
        <charset val="204"/>
        <scheme val="minor"/>
      </rPr>
      <t xml:space="preserve"> (с НДС)</t>
    </r>
    <r>
      <rPr>
        <sz val="9"/>
        <color theme="1"/>
        <rFont val="Calibri"/>
        <family val="2"/>
        <charset val="204"/>
        <scheme val="minor"/>
      </rPr>
      <t xml:space="preserve"> на текущую дату.</t>
    </r>
  </si>
  <si>
    <t>Этап 1. Составляем таблицу, в которой будет все, что мы знаем про линию. По ходу дела заполняем недостающее (уточненный ЭВ для 1 блока, нормативный срок для 1 и 3 блока, цену покупки с НДС, износ 3 блока на момент покупки – необязательно, но вдруг пригодится).</t>
  </si>
  <si>
    <t>Сколько лет назад куплен</t>
  </si>
  <si>
    <t>В каком состоянии куплен</t>
  </si>
  <si>
    <t>Износ на момент покупки</t>
  </si>
  <si>
    <t xml:space="preserve">Нормативный срок </t>
  </si>
  <si>
    <t>Эффективный возраст на момент покупки</t>
  </si>
  <si>
    <t>Снижение ЭВ после ремонта</t>
  </si>
  <si>
    <t>ЭВ на дату покупи с учетом ремонта</t>
  </si>
  <si>
    <t>Остаточный срок на момент покупки</t>
  </si>
  <si>
    <t>Цена покупки, тыс. р.</t>
  </si>
  <si>
    <t>НДС</t>
  </si>
  <si>
    <t>Как изнашивается (скорость, 1 - нормально)</t>
  </si>
  <si>
    <t>Цена покупки с НДС, тыс. р.</t>
  </si>
  <si>
    <t>Блок 1</t>
  </si>
  <si>
    <t>б/у</t>
  </si>
  <si>
    <t>с НДС</t>
  </si>
  <si>
    <t>Блок 2</t>
  </si>
  <si>
    <t>новое</t>
  </si>
  <si>
    <t>без НДС</t>
  </si>
  <si>
    <t>Блок 3</t>
  </si>
  <si>
    <t>Этап 2. Считаем стоимость нового оборудования (рост цен 10% в год)</t>
  </si>
  <si>
    <t>Износ на дату покупки, %</t>
  </si>
  <si>
    <t>Стоимость нового, с НДС на дату покупки</t>
  </si>
  <si>
    <t>Стоимость нового на дату оценки с НДС</t>
  </si>
  <si>
    <t>Стоимость нового на дату оценки без НДС</t>
  </si>
  <si>
    <t>Этап 3. Считаем износ и стоимость на дату оценки</t>
  </si>
  <si>
    <t>Эффективный возраст на дату оценки</t>
  </si>
  <si>
    <t>Износ на дату оценки, %</t>
  </si>
  <si>
    <t>Износ в рублях на дату оценки, тыс руб. с НДС</t>
  </si>
  <si>
    <t>Стоимость на дату оценки, тыс. руб. с НДС</t>
  </si>
  <si>
    <t>это ответ на 5.2.1.86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</si>
</sst>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F28" sqref="F28"/>
    </sheetView>
  </sheetViews>
  <sheetFormatPr defaultRowHeight="12" x14ac:dyDescent="0.2"/>
  <cols>
    <col min="1" max="1" width="13.28515625" style="2" customWidth="1"/>
    <col min="2" max="7" width="14.140625" style="2" customWidth="1"/>
    <col min="8" max="8" width="23.85546875" style="2" customWidth="1"/>
    <col min="9" max="12" width="14.140625" style="2" customWidth="1"/>
    <col min="13" max="13" width="17.28515625" style="2" customWidth="1"/>
    <col min="14" max="16384" width="9.140625" style="2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70.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7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48" x14ac:dyDescent="0.2">
      <c r="A6" s="4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</row>
    <row r="7" spans="1:13" x14ac:dyDescent="0.2">
      <c r="A7" s="4" t="s">
        <v>17</v>
      </c>
      <c r="B7" s="5">
        <v>3</v>
      </c>
      <c r="C7" s="5" t="s">
        <v>18</v>
      </c>
      <c r="D7" s="6">
        <v>0.6</v>
      </c>
      <c r="E7" s="7">
        <f>1/(D7/F7)</f>
        <v>8.3333333333333339</v>
      </c>
      <c r="F7" s="5">
        <v>5</v>
      </c>
      <c r="G7" s="5">
        <v>-2</v>
      </c>
      <c r="H7" s="8">
        <f>F7+G7</f>
        <v>3</v>
      </c>
      <c r="I7" s="5"/>
      <c r="J7" s="5">
        <v>200</v>
      </c>
      <c r="K7" s="5" t="s">
        <v>19</v>
      </c>
      <c r="L7" s="5">
        <v>1</v>
      </c>
      <c r="M7" s="5">
        <f>J7</f>
        <v>200</v>
      </c>
    </row>
    <row r="8" spans="1:13" x14ac:dyDescent="0.2">
      <c r="A8" s="4" t="s">
        <v>20</v>
      </c>
      <c r="B8" s="5">
        <v>2</v>
      </c>
      <c r="C8" s="5" t="s">
        <v>21</v>
      </c>
      <c r="D8" s="5">
        <v>0</v>
      </c>
      <c r="E8" s="9">
        <v>12</v>
      </c>
      <c r="F8" s="5">
        <v>0</v>
      </c>
      <c r="G8" s="5">
        <v>0</v>
      </c>
      <c r="H8" s="5">
        <f t="shared" ref="H8" si="0">F8+G8</f>
        <v>0</v>
      </c>
      <c r="I8" s="5"/>
      <c r="J8" s="5">
        <v>200</v>
      </c>
      <c r="K8" s="5" t="s">
        <v>22</v>
      </c>
      <c r="L8" s="5">
        <v>1.5</v>
      </c>
      <c r="M8" s="5">
        <f>J8*1.18</f>
        <v>236</v>
      </c>
    </row>
    <row r="9" spans="1:13" x14ac:dyDescent="0.2">
      <c r="A9" s="4" t="s">
        <v>23</v>
      </c>
      <c r="B9" s="5">
        <v>0</v>
      </c>
      <c r="C9" s="5" t="s">
        <v>18</v>
      </c>
      <c r="D9" s="5"/>
      <c r="E9" s="8">
        <f>H9+I9</f>
        <v>11</v>
      </c>
      <c r="F9" s="5"/>
      <c r="G9" s="5"/>
      <c r="H9" s="5">
        <v>4</v>
      </c>
      <c r="I9" s="5">
        <v>7</v>
      </c>
      <c r="J9" s="5">
        <v>300</v>
      </c>
      <c r="K9" s="5" t="s">
        <v>19</v>
      </c>
      <c r="L9" s="5">
        <v>1</v>
      </c>
      <c r="M9" s="5">
        <f>J9</f>
        <v>300</v>
      </c>
    </row>
    <row r="10" spans="1:13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">
      <c r="A11" s="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6" x14ac:dyDescent="0.2">
      <c r="A12" s="12"/>
      <c r="B12" s="5" t="s">
        <v>25</v>
      </c>
      <c r="C12" s="5" t="s">
        <v>26</v>
      </c>
      <c r="D12" s="5" t="s">
        <v>27</v>
      </c>
      <c r="E12" s="5" t="s">
        <v>28</v>
      </c>
    </row>
    <row r="13" spans="1:13" x14ac:dyDescent="0.2">
      <c r="A13" s="4" t="str">
        <f>A7</f>
        <v>Блок 1</v>
      </c>
      <c r="B13" s="13">
        <f>H7/E7</f>
        <v>0.36</v>
      </c>
      <c r="C13" s="14">
        <f>M7/(1-D7)</f>
        <v>500</v>
      </c>
      <c r="D13" s="14">
        <f>C13*(1+10%)^B7</f>
        <v>665.50000000000023</v>
      </c>
      <c r="E13" s="14">
        <f>D13/1.18</f>
        <v>563.98305084745789</v>
      </c>
    </row>
    <row r="14" spans="1:13" x14ac:dyDescent="0.2">
      <c r="A14" s="4" t="str">
        <f>A8</f>
        <v>Блок 2</v>
      </c>
      <c r="B14" s="13">
        <v>0</v>
      </c>
      <c r="C14" s="14">
        <f>M8</f>
        <v>236</v>
      </c>
      <c r="D14" s="14">
        <f>C14*(1+10%)^B8</f>
        <v>285.56000000000006</v>
      </c>
      <c r="E14" s="14">
        <f t="shared" ref="E14:E15" si="1">D14/1.18</f>
        <v>242.00000000000006</v>
      </c>
    </row>
    <row r="15" spans="1:13" ht="12.75" thickBot="1" x14ac:dyDescent="0.25">
      <c r="A15" s="4" t="str">
        <f>A9</f>
        <v>Блок 3</v>
      </c>
      <c r="B15" s="13">
        <f>H9/E9</f>
        <v>0.36363636363636365</v>
      </c>
      <c r="C15" s="14">
        <f>M9/(1-H9/E9)</f>
        <v>471.42857142857144</v>
      </c>
      <c r="D15" s="14">
        <f>C15*(1+10%)^B9</f>
        <v>471.42857142857144</v>
      </c>
      <c r="E15" s="14">
        <f t="shared" si="1"/>
        <v>399.5157384987894</v>
      </c>
    </row>
    <row r="16" spans="1:13" ht="12.75" thickBot="1" x14ac:dyDescent="0.25">
      <c r="D16" s="15">
        <f>SUM(D13:D15)</f>
        <v>1422.4885714285717</v>
      </c>
      <c r="E16" s="15">
        <f>SUM(E13:E15)</f>
        <v>1205.4987893462473</v>
      </c>
    </row>
    <row r="19" spans="1:13" x14ac:dyDescent="0.2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6" x14ac:dyDescent="0.2">
      <c r="A20" s="12"/>
      <c r="B20" s="5" t="str">
        <f>D12</f>
        <v>Стоимость нового на дату оценки с НДС</v>
      </c>
      <c r="C20" s="5" t="s">
        <v>30</v>
      </c>
      <c r="D20" s="16" t="s">
        <v>31</v>
      </c>
      <c r="E20" s="16" t="s">
        <v>32</v>
      </c>
      <c r="F20" s="16" t="s">
        <v>33</v>
      </c>
    </row>
    <row r="21" spans="1:13" ht="12" customHeight="1" x14ac:dyDescent="0.2">
      <c r="A21" s="4" t="str">
        <f>A13</f>
        <v>Блок 1</v>
      </c>
      <c r="B21" s="14">
        <f t="shared" ref="B21:B23" si="2">D13</f>
        <v>665.50000000000023</v>
      </c>
      <c r="C21" s="14">
        <f>(H7+B7)*L7</f>
        <v>6</v>
      </c>
      <c r="D21" s="13">
        <f>C21/E7</f>
        <v>0.72</v>
      </c>
      <c r="E21" s="14">
        <f>D21*D13</f>
        <v>479.16000000000014</v>
      </c>
      <c r="F21" s="14">
        <f>D13-E21</f>
        <v>186.34000000000009</v>
      </c>
    </row>
    <row r="22" spans="1:13" x14ac:dyDescent="0.2">
      <c r="A22" s="4" t="str">
        <f t="shared" ref="A22:A23" si="3">A14</f>
        <v>Блок 2</v>
      </c>
      <c r="B22" s="14">
        <f t="shared" si="2"/>
        <v>285.56000000000006</v>
      </c>
      <c r="C22" s="14">
        <f>(H8+B8)*L8</f>
        <v>3</v>
      </c>
      <c r="D22" s="13">
        <f>C22/E8</f>
        <v>0.25</v>
      </c>
      <c r="E22" s="14">
        <f>D22*D14</f>
        <v>71.390000000000015</v>
      </c>
      <c r="F22" s="14">
        <f>D14-E22</f>
        <v>214.17000000000004</v>
      </c>
    </row>
    <row r="23" spans="1:13" ht="20.25" customHeight="1" thickBot="1" x14ac:dyDescent="0.25">
      <c r="A23" s="4" t="str">
        <f t="shared" si="3"/>
        <v>Блок 3</v>
      </c>
      <c r="B23" s="14">
        <f t="shared" si="2"/>
        <v>471.42857142857144</v>
      </c>
      <c r="C23" s="14">
        <f>(H9+B9)*L9</f>
        <v>4</v>
      </c>
      <c r="D23" s="13">
        <f>C23/E9</f>
        <v>0.36363636363636365</v>
      </c>
      <c r="E23" s="17">
        <f>D23*D15</f>
        <v>171.42857142857144</v>
      </c>
      <c r="F23" s="14">
        <f>D15-E23</f>
        <v>300</v>
      </c>
    </row>
    <row r="24" spans="1:13" ht="12.75" thickBot="1" x14ac:dyDescent="0.25">
      <c r="E24" s="15">
        <f>SUM(E21:E23)</f>
        <v>721.97857142857163</v>
      </c>
      <c r="F24" s="18">
        <f>SUM(F21:F23)</f>
        <v>700.5100000000001</v>
      </c>
    </row>
    <row r="25" spans="1:13" x14ac:dyDescent="0.2">
      <c r="E25" s="16"/>
      <c r="F25" s="2">
        <f>F24*1000</f>
        <v>700510.00000000012</v>
      </c>
    </row>
    <row r="26" spans="1:13" x14ac:dyDescent="0.2">
      <c r="F26" s="2" t="s">
        <v>34</v>
      </c>
    </row>
  </sheetData>
  <mergeCells count="7">
    <mergeCell ref="A19:M19"/>
    <mergeCell ref="A1:M1"/>
    <mergeCell ref="A2:M2"/>
    <mergeCell ref="A3:M3"/>
    <mergeCell ref="A4:M4"/>
    <mergeCell ref="A5:M5"/>
    <mergeCell ref="A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5.2.1.86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2018-06-11T18:20:03Z</dcterms:created>
  <dcterms:modified xsi:type="dcterms:W3CDTF">2018-06-11T18:20:15Z</dcterms:modified>
</cp:coreProperties>
</file>