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5.2.1.7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<sst xmlns="http://schemas.openxmlformats.org/spreadsheetml/2006/main" count="67" uniqueCount="43">
  <si>
    <r>
      <t>5.2.1.76.</t>
    </r>
    <r>
      <rPr>
        <sz val="11"/>
        <rFont val="Times New Roman"/>
        <family val="1"/>
      </rPr>
      <t xml:space="preserve"> Линия по производству пряников состоит из тестомесильного блока, формовочно-выпечной машины и упаковочной части. Тестомесильный блок был куплен 3 года назад за 200 тыс. руб. с НДС с износом 60%, эффективный возраст был 5 лет, сразу был проведён ремонт, который сократил эффективный возраст на 2 года. Формовочно-выпечная машина куплена 2 года назад новой, поставлена на баланс по балансовой стоимости 200 тыс.руб., срок службы 6 лет, из-за условий эксплуатации износ машины в 1,5 раза выше обычного. Рыночная стоимость упаковочной линии - 300 тыс. руб. с НДС, она куплена сейчас, эффективный возраст 4 года, остаточный 7 лет. Ежегодный прирост цен 10%. Износ начисляется линейно, функциональное и внешнее устаревание не выявлено. Рассчитать износ в рублях (с НДС).
Варианты ответа:</t>
    </r>
  </si>
  <si>
    <t>1022 тыс. руб.</t>
  </si>
  <si>
    <t>793 тыс. руб.</t>
  </si>
  <si>
    <t>Правильный ответ</t>
  </si>
  <si>
    <t>746 тыс. руб.</t>
  </si>
  <si>
    <t>649 тыс. руб.</t>
  </si>
  <si>
    <t>Решение:</t>
  </si>
  <si>
    <t>1. Определим физ износ упаковочной части</t>
  </si>
  <si>
    <t>Рыночная стоимость упаковочной части на дату оценки (с учетом износа), с НДС</t>
  </si>
  <si>
    <t>руб.</t>
  </si>
  <si>
    <t>Эффективный возраст</t>
  </si>
  <si>
    <t>лет</t>
  </si>
  <si>
    <t>Остаточный срок службы</t>
  </si>
  <si>
    <t>Полный срок службы</t>
  </si>
  <si>
    <t>Физический износ на дату оценки (Эфф возраст / полный срок службы)</t>
  </si>
  <si>
    <t>Стоимость объекта без учета износа: ПВС=РС/(1-Ифиз)</t>
  </si>
  <si>
    <t>Износ в рублях на дату оценки= ПВС - РС</t>
  </si>
  <si>
    <t>2. Определим физ износ формовочной машины</t>
  </si>
  <si>
    <t>Хронологический возраст</t>
  </si>
  <si>
    <t>Эффективный возраст = хронологический возраст *1,5</t>
  </si>
  <si>
    <t>Срок службы</t>
  </si>
  <si>
    <t>Балансовая стоимость объекта на дату приобретения (2 года назад) - (балансовая стоимость не включает НДС)</t>
  </si>
  <si>
    <t>Ежегодный прирост цен</t>
  </si>
  <si>
    <t>Индекс изменения цен за 2 года</t>
  </si>
  <si>
    <t>Коэффициент НДС</t>
  </si>
  <si>
    <t>Стоимость объекта без учета износа на дату оценки: ПВС = балансовая *коэфф НДС*индекс измен цен за 2 года</t>
  </si>
  <si>
    <t>Износ в рублях на дату оценки= ПВС*% износа</t>
  </si>
  <si>
    <t>3. Определим физ износ тестомесильного блока</t>
  </si>
  <si>
    <t>Стоимость приобретения 3 года назад, с НДС</t>
  </si>
  <si>
    <t>Эффективный возраст до ремонта</t>
  </si>
  <si>
    <t>Физ износ до ремонта</t>
  </si>
  <si>
    <t>Срок службы = эфф. возр / физ износ до ремонта</t>
  </si>
  <si>
    <t>Эффективный возраст после ремонта</t>
  </si>
  <si>
    <t>Эффективный возраст на дату оценки</t>
  </si>
  <si>
    <t>Физ износ на дату оценки</t>
  </si>
  <si>
    <t>Стоимость объекта без учета износа (3 года назад): ПВС=РС до ремонта/(1-Ифиз)</t>
  </si>
  <si>
    <t>Индекс изменения цен за 3 года</t>
  </si>
  <si>
    <t>Стоимость объекта без учета износа (на дату оценки): ПВС = ПВС(3 года назад)*индекс изм стоимости за 3 года</t>
  </si>
  <si>
    <t>4. Определим общий физ износ оборудования</t>
  </si>
  <si>
    <t>Физ износ упаковочной части</t>
  </si>
  <si>
    <t>Физ износ формовочной машины</t>
  </si>
  <si>
    <t>Физ износ тестомеса</t>
  </si>
  <si>
    <t>Физ износ общий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</si>
</sst>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</numFmts>
  <fonts count="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 indent="1"/>
    </xf>
    <xf numFmtId="0" fontId="3" fillId="2" borderId="0" xfId="0" applyFont="1" applyFill="1" applyAlignment="1">
      <alignment horizontal="left" wrapText="1" indent="1"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4" fillId="0" borderId="1" xfId="17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165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9" fontId="4" fillId="0" borderId="1" xfId="17" applyFont="1" applyBorder="1" applyAlignment="1">
      <alignment wrapText="1"/>
    </xf>
    <xf numFmtId="0" fontId="2" fillId="0" borderId="0" xfId="0" applyFont="1" applyAlignment="1">
      <alignment wrapText="1"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28">
      <selection activeCell="F44" sqref="F44"/>
    </sheetView>
  </sheetViews>
  <sheetFormatPr defaultColWidth="9.00390625" defaultRowHeight="12.75"/>
  <cols>
    <col min="1" max="1" width="31.00390625" style="3" customWidth="1"/>
    <col min="2" max="13" width="9.125" style="3" customWidth="1"/>
    <col min="14" max="14" width="14.375" style="3" customWidth="1"/>
    <col min="15" max="16384" width="9.125" style="3" customWidth="1"/>
  </cols>
  <sheetData>
    <row r="1" spans="1:14" ht="11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ht="15" customHeight="1">
      <c r="A3" s="4" t="s">
        <v>1</v>
      </c>
    </row>
    <row r="4" spans="1:2" ht="15" customHeight="1">
      <c r="A4" s="5" t="s">
        <v>2</v>
      </c>
      <c r="B4" s="3" t="s">
        <v>3</v>
      </c>
    </row>
    <row r="5" ht="15" customHeight="1">
      <c r="A5" s="4" t="s">
        <v>4</v>
      </c>
    </row>
    <row r="6" ht="15" customHeight="1">
      <c r="A6" s="4" t="s">
        <v>5</v>
      </c>
    </row>
    <row r="8" ht="15">
      <c r="A8" s="3" t="s">
        <v>6</v>
      </c>
    </row>
    <row r="10" ht="15">
      <c r="A10" s="6" t="s">
        <v>7</v>
      </c>
    </row>
    <row r="11" spans="1:3" s="10" customFormat="1" ht="39" customHeight="1">
      <c r="A11" s="7" t="s">
        <v>8</v>
      </c>
      <c r="B11" s="8" t="s">
        <v>9</v>
      </c>
      <c r="C11" s="9">
        <v>300000</v>
      </c>
    </row>
    <row r="12" spans="1:3" s="10" customFormat="1" ht="12.75">
      <c r="A12" s="7" t="s">
        <v>10</v>
      </c>
      <c r="B12" s="8" t="s">
        <v>11</v>
      </c>
      <c r="C12" s="11">
        <v>4</v>
      </c>
    </row>
    <row r="13" spans="1:3" s="10" customFormat="1" ht="12.75">
      <c r="A13" s="7" t="s">
        <v>12</v>
      </c>
      <c r="B13" s="8" t="s">
        <v>11</v>
      </c>
      <c r="C13" s="11">
        <v>7</v>
      </c>
    </row>
    <row r="14" spans="1:3" s="10" customFormat="1" ht="12.75">
      <c r="A14" s="7" t="s">
        <v>13</v>
      </c>
      <c r="B14" s="8" t="s">
        <v>11</v>
      </c>
      <c r="C14" s="11">
        <f>C12+C13</f>
        <v>11</v>
      </c>
    </row>
    <row r="15" spans="1:3" s="10" customFormat="1" ht="27" customHeight="1">
      <c r="A15" s="7" t="s">
        <v>14</v>
      </c>
      <c r="B15" s="8"/>
      <c r="C15" s="12">
        <f>ROUND(C12/C14,3)</f>
        <v>0.364</v>
      </c>
    </row>
    <row r="16" spans="1:3" s="10" customFormat="1" ht="27" customHeight="1">
      <c r="A16" s="7" t="s">
        <v>15</v>
      </c>
      <c r="B16" s="8" t="s">
        <v>9</v>
      </c>
      <c r="C16" s="9">
        <f>ROUND(C11/(1-C15),0)</f>
        <v>471698</v>
      </c>
    </row>
    <row r="17" spans="1:3" s="10" customFormat="1" ht="26.25" customHeight="1">
      <c r="A17" s="13" t="s">
        <v>16</v>
      </c>
      <c r="B17" s="14" t="s">
        <v>9</v>
      </c>
      <c r="C17" s="15">
        <f>C16-C11</f>
        <v>171698</v>
      </c>
    </row>
    <row r="18" s="10" customFormat="1" ht="12.75">
      <c r="A18" s="16"/>
    </row>
    <row r="19" s="10" customFormat="1" ht="12.75">
      <c r="A19" s="16"/>
    </row>
    <row r="20" spans="1:3" s="10" customFormat="1" ht="15">
      <c r="A20" s="6" t="s">
        <v>17</v>
      </c>
      <c r="B20" s="3"/>
      <c r="C20" s="3"/>
    </row>
    <row r="21" spans="1:3" s="10" customFormat="1" ht="12.75">
      <c r="A21" s="7" t="s">
        <v>18</v>
      </c>
      <c r="B21" s="8" t="s">
        <v>11</v>
      </c>
      <c r="C21" s="9">
        <v>2</v>
      </c>
    </row>
    <row r="22" spans="1:3" s="10" customFormat="1" ht="25.5">
      <c r="A22" s="7" t="s">
        <v>19</v>
      </c>
      <c r="B22" s="8" t="s">
        <v>11</v>
      </c>
      <c r="C22" s="9">
        <f>C21*1.5</f>
        <v>3</v>
      </c>
    </row>
    <row r="23" spans="1:3" s="10" customFormat="1" ht="12.75">
      <c r="A23" s="7" t="s">
        <v>20</v>
      </c>
      <c r="B23" s="8" t="s">
        <v>11</v>
      </c>
      <c r="C23" s="11">
        <v>6</v>
      </c>
    </row>
    <row r="24" spans="1:3" s="10" customFormat="1" ht="38.25">
      <c r="A24" s="7" t="s">
        <v>14</v>
      </c>
      <c r="B24" s="8"/>
      <c r="C24" s="12">
        <f>C22/C23</f>
        <v>0.5</v>
      </c>
    </row>
    <row r="25" spans="1:3" s="10" customFormat="1" ht="51">
      <c r="A25" s="7" t="s">
        <v>21</v>
      </c>
      <c r="B25" s="8" t="s">
        <v>9</v>
      </c>
      <c r="C25" s="9">
        <v>200000</v>
      </c>
    </row>
    <row r="26" spans="1:3" s="10" customFormat="1" ht="12.75">
      <c r="A26" s="7" t="s">
        <v>22</v>
      </c>
      <c r="B26" s="8"/>
      <c r="C26" s="12">
        <v>0.1</v>
      </c>
    </row>
    <row r="27" spans="1:3" s="10" customFormat="1" ht="12.75">
      <c r="A27" s="7" t="s">
        <v>23</v>
      </c>
      <c r="B27" s="8"/>
      <c r="C27" s="17">
        <f>(1+C26)^2</f>
        <v>1.2100000000000002</v>
      </c>
    </row>
    <row r="28" spans="1:3" s="10" customFormat="1" ht="12.75">
      <c r="A28" s="7" t="s">
        <v>24</v>
      </c>
      <c r="B28" s="8"/>
      <c r="C28" s="18">
        <v>1.18</v>
      </c>
    </row>
    <row r="29" spans="1:3" s="10" customFormat="1" ht="53.25" customHeight="1">
      <c r="A29" s="7" t="s">
        <v>25</v>
      </c>
      <c r="B29" s="11" t="s">
        <v>9</v>
      </c>
      <c r="C29" s="9">
        <f>C25*C27*C28</f>
        <v>285560</v>
      </c>
    </row>
    <row r="30" spans="1:3" s="10" customFormat="1" ht="25.5">
      <c r="A30" s="13" t="s">
        <v>26</v>
      </c>
      <c r="B30" s="14" t="s">
        <v>9</v>
      </c>
      <c r="C30" s="15">
        <f>C29*C24</f>
        <v>142780</v>
      </c>
    </row>
    <row r="31" s="10" customFormat="1" ht="12.75">
      <c r="A31" s="16"/>
    </row>
    <row r="32" s="10" customFormat="1" ht="12.75">
      <c r="A32" s="16"/>
    </row>
    <row r="33" spans="1:3" s="10" customFormat="1" ht="15">
      <c r="A33" s="6" t="s">
        <v>27</v>
      </c>
      <c r="B33" s="3"/>
      <c r="C33" s="3"/>
    </row>
    <row r="34" spans="1:3" s="10" customFormat="1" ht="25.5">
      <c r="A34" s="7" t="s">
        <v>28</v>
      </c>
      <c r="B34" s="8" t="s">
        <v>9</v>
      </c>
      <c r="C34" s="9">
        <v>200000</v>
      </c>
    </row>
    <row r="35" spans="1:3" s="10" customFormat="1" ht="12.75">
      <c r="A35" s="7" t="s">
        <v>29</v>
      </c>
      <c r="B35" s="8" t="s">
        <v>11</v>
      </c>
      <c r="C35" s="9">
        <v>5</v>
      </c>
    </row>
    <row r="36" spans="1:3" s="10" customFormat="1" ht="12.75">
      <c r="A36" s="7" t="s">
        <v>30</v>
      </c>
      <c r="B36" s="8"/>
      <c r="C36" s="19">
        <v>0.6</v>
      </c>
    </row>
    <row r="37" spans="1:3" s="10" customFormat="1" ht="25.5">
      <c r="A37" s="7" t="s">
        <v>31</v>
      </c>
      <c r="B37" s="8" t="s">
        <v>11</v>
      </c>
      <c r="C37" s="18">
        <f>C35/C36</f>
        <v>8.333333333333334</v>
      </c>
    </row>
    <row r="38" spans="1:3" s="10" customFormat="1" ht="25.5">
      <c r="A38" s="7" t="s">
        <v>32</v>
      </c>
      <c r="B38" s="8" t="s">
        <v>11</v>
      </c>
      <c r="C38" s="9">
        <f>C35-2</f>
        <v>3</v>
      </c>
    </row>
    <row r="39" spans="1:3" s="10" customFormat="1" ht="25.5">
      <c r="A39" s="7" t="s">
        <v>33</v>
      </c>
      <c r="B39" s="8" t="s">
        <v>11</v>
      </c>
      <c r="C39" s="9">
        <f>C38+3</f>
        <v>6</v>
      </c>
    </row>
    <row r="40" spans="1:3" s="10" customFormat="1" ht="12.75">
      <c r="A40" s="7" t="s">
        <v>34</v>
      </c>
      <c r="B40" s="8"/>
      <c r="C40" s="20">
        <f>C39/C37</f>
        <v>0.72</v>
      </c>
    </row>
    <row r="41" spans="1:3" ht="39">
      <c r="A41" s="7" t="s">
        <v>35</v>
      </c>
      <c r="B41" s="8" t="s">
        <v>9</v>
      </c>
      <c r="C41" s="9">
        <f>C34/(1-C36)</f>
        <v>500000</v>
      </c>
    </row>
    <row r="42" spans="1:3" ht="15">
      <c r="A42" s="7" t="s">
        <v>22</v>
      </c>
      <c r="B42" s="8"/>
      <c r="C42" s="12">
        <v>0.1</v>
      </c>
    </row>
    <row r="43" spans="1:3" ht="15">
      <c r="A43" s="7" t="s">
        <v>36</v>
      </c>
      <c r="B43" s="8"/>
      <c r="C43" s="17">
        <f>(1+C42)^3</f>
        <v>1.3310000000000004</v>
      </c>
    </row>
    <row r="44" spans="1:3" ht="51.75">
      <c r="A44" s="7" t="s">
        <v>37</v>
      </c>
      <c r="B44" s="11"/>
      <c r="C44" s="9">
        <f>C41*C43</f>
        <v>665500.0000000002</v>
      </c>
    </row>
    <row r="45" spans="1:3" ht="26.25">
      <c r="A45" s="13" t="s">
        <v>26</v>
      </c>
      <c r="B45" s="14" t="s">
        <v>9</v>
      </c>
      <c r="C45" s="15">
        <f>C44*C40</f>
        <v>479160.0000000002</v>
      </c>
    </row>
    <row r="46" ht="15">
      <c r="A46" s="21"/>
    </row>
    <row r="47" ht="15">
      <c r="A47" s="6" t="s">
        <v>38</v>
      </c>
    </row>
    <row r="48" spans="1:3" ht="15">
      <c r="A48" s="7" t="s">
        <v>39</v>
      </c>
      <c r="B48" s="11" t="s">
        <v>9</v>
      </c>
      <c r="C48" s="22">
        <f>C17</f>
        <v>171698</v>
      </c>
    </row>
    <row r="49" spans="1:3" ht="15">
      <c r="A49" s="11" t="s">
        <v>40</v>
      </c>
      <c r="B49" s="11" t="s">
        <v>9</v>
      </c>
      <c r="C49" s="22">
        <f>C30</f>
        <v>142780</v>
      </c>
    </row>
    <row r="50" spans="1:3" ht="15">
      <c r="A50" s="11" t="s">
        <v>41</v>
      </c>
      <c r="B50" s="11" t="s">
        <v>9</v>
      </c>
      <c r="C50" s="22">
        <f>C45</f>
        <v>479160.0000000002</v>
      </c>
    </row>
    <row r="51" spans="1:3" ht="15">
      <c r="A51" s="23" t="s">
        <v>42</v>
      </c>
      <c r="B51" s="23" t="s">
        <v>9</v>
      </c>
      <c r="C51" s="15">
        <f>SUM(C48:C50)</f>
        <v>793638.0000000002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dcterms:created xsi:type="dcterms:W3CDTF">2018-03-28T18:33:13Z</dcterms:created>
  <dcterms:modified xsi:type="dcterms:W3CDTF">2018-03-28T18:34:08Z</dcterms:modified>
  <cp:category/>
  <cp:version/>
  <cp:contentType/>
  <cp:contentStatus/>
</cp:coreProperties>
</file>