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48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2" i="1"/>
  <c r="F13" i="1"/>
  <c r="F14" i="1" s="1"/>
  <c r="F15" i="1" s="1"/>
  <c r="G15" i="1" s="1"/>
  <c r="E13" i="1"/>
  <c r="E15" i="1"/>
  <c r="D15" i="1"/>
  <c r="E14" i="1"/>
  <c r="D14" i="1"/>
  <c r="D13" i="1"/>
  <c r="E12" i="1"/>
  <c r="D12" i="1"/>
  <c r="F11" i="1"/>
  <c r="E11" i="1"/>
  <c r="D11" i="1"/>
  <c r="F10" i="1"/>
  <c r="F8" i="1"/>
  <c r="E8" i="1"/>
  <c r="D8" i="1"/>
  <c r="F9" i="1"/>
  <c r="E9" i="1"/>
  <c r="Q8" i="1"/>
  <c r="G8" i="1"/>
  <c r="G7" i="1"/>
  <c r="F7" i="1"/>
  <c r="E7" i="1"/>
  <c r="D7" i="1"/>
</calcChain>
</file>

<file path=xl/sharedStrings.xml><?xml version="1.0" encoding="utf-8"?>
<sst xmlns="http://schemas.openxmlformats.org/spreadsheetml/2006/main" count="17" uniqueCount="17">
  <si>
    <t>5.2.3.22. 4 балла.
Рыночная стоимость линии 400 000 руб. Количество производимой продукции 880 штук. Выручка от реализации за штуку 2850 руб., затраты на производство 1 шт. 1650 руб., ставка дисконтирования 15%, безрисковая 9%, эффективный возраст 9 лет, нормативный срок службы 12 лет. Норма возврата капитала по методу Хоскольда. Согласно проведенным исследованиям, линия еще может проработать 3 года. По истечению этого срока линия будет сдана на утилизацию за 600 000 руб. в ценах на дату утилизации. Определить сумму постоянных затрат в руб. Дисконтирование на период функционирования линии производить по состоянию на середину периода. Ежегодный прирост цен составляет 2%.
Ответ: 2 627 000</t>
  </si>
  <si>
    <t>Решаем от отобратного</t>
  </si>
  <si>
    <t>утиль</t>
  </si>
  <si>
    <t>рыночная стоимость</t>
  </si>
  <si>
    <t>Комментарии</t>
  </si>
  <si>
    <t>Разница между рыночной стоимостью и утилизацией, соответственно, это значение будет для трех лет.</t>
  </si>
  <si>
    <t>Для того, чтобы определить, сколько составляют текущие денежные потоки для каждого периода, составим уравнение: x+0,8695x+0,7561x=5490,261 соответственно, получаем х=2091</t>
  </si>
  <si>
    <t>ЧОД</t>
  </si>
  <si>
    <t>Рост цен</t>
  </si>
  <si>
    <t>Текущие денежные потоки, руб</t>
  </si>
  <si>
    <t>Дисконтный множитель</t>
  </si>
  <si>
    <t>Отношение дисконтных множителей (1/1), (2/1), (3/1)</t>
  </si>
  <si>
    <t>После того, как нашли текущие денежные потоки, ищем ЧОД, не забывая про рост цен, поиск ЧОД - обратное действие дисконтированию</t>
  </si>
  <si>
    <t>Выручка, руб</t>
  </si>
  <si>
    <t>Переменные затраты, руб</t>
  </si>
  <si>
    <t>Постоянные затраты, руб</t>
  </si>
  <si>
    <t>Текущие постоянные затраты,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</si>
</sst>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" fontId="0" fillId="0" borderId="1" xfId="0" applyNumberFormat="1" applyBorder="1"/>
    <xf numFmtId="1" fontId="0" fillId="2" borderId="1" xfId="0" applyNumberFormat="1" applyFill="1" applyBorder="1"/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13" workbookViewId="0">
      <selection activeCell="J21" sqref="J21"/>
    </sheetView>
  </sheetViews>
  <sheetFormatPr defaultRowHeight="15" x14ac:dyDescent="0.25"/>
  <cols>
    <col min="3" max="3" width="16.7109375" customWidth="1"/>
    <col min="4" max="4" width="15.42578125" customWidth="1"/>
    <col min="5" max="5" width="14.7109375" customWidth="1"/>
    <col min="6" max="6" width="12.7109375" customWidth="1"/>
    <col min="7" max="8" width="18.42578125" customWidth="1"/>
  </cols>
  <sheetData>
    <row r="1" spans="1:17" ht="111.7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4" spans="1:17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6" spans="1:17" ht="30" x14ac:dyDescent="0.25">
      <c r="C6" s="1"/>
      <c r="D6" s="1">
        <v>1</v>
      </c>
      <c r="E6" s="1">
        <v>2</v>
      </c>
      <c r="F6" s="1">
        <v>3</v>
      </c>
      <c r="G6" s="1" t="s">
        <v>2</v>
      </c>
      <c r="H6" s="2" t="s">
        <v>3</v>
      </c>
    </row>
    <row r="7" spans="1:17" ht="30" x14ac:dyDescent="0.25">
      <c r="C7" s="2" t="s">
        <v>10</v>
      </c>
      <c r="D7" s="3">
        <f>1/1.15^0.5</f>
        <v>0.93250480824031379</v>
      </c>
      <c r="E7" s="3">
        <f>1/1.15^1.5</f>
        <v>0.81087374629592512</v>
      </c>
      <c r="F7" s="3">
        <f>1/1.15^2.5</f>
        <v>0.70510760547471751</v>
      </c>
      <c r="G7" s="3">
        <f>1/1.15^3</f>
        <v>0.65751623243198831</v>
      </c>
      <c r="H7" s="1"/>
      <c r="K7" s="12" t="s">
        <v>4</v>
      </c>
      <c r="L7" s="12"/>
      <c r="M7" s="12"/>
      <c r="N7" s="12"/>
      <c r="O7" s="12"/>
      <c r="P7" s="12"/>
      <c r="Q7" s="12"/>
    </row>
    <row r="8" spans="1:17" ht="45" x14ac:dyDescent="0.25">
      <c r="C8" s="2" t="s">
        <v>9</v>
      </c>
      <c r="D8" s="4">
        <f>Q8/(D9+E9+F9)</f>
        <v>2090.9631577299656</v>
      </c>
      <c r="E8" s="4">
        <f>D8*E9</f>
        <v>1818.2288328086659</v>
      </c>
      <c r="F8" s="4">
        <f>D8*F9</f>
        <v>1581.0685502684053</v>
      </c>
      <c r="G8" s="4">
        <f>600000*G7</f>
        <v>394509.73945919296</v>
      </c>
      <c r="H8" s="1">
        <v>400000</v>
      </c>
      <c r="K8" s="8" t="s">
        <v>5</v>
      </c>
      <c r="L8" s="8"/>
      <c r="M8" s="8"/>
      <c r="N8" s="8"/>
      <c r="O8" s="8"/>
      <c r="P8" s="8"/>
      <c r="Q8" s="1">
        <f>H8-G8</f>
        <v>5490.2605408070376</v>
      </c>
    </row>
    <row r="9" spans="1:17" ht="60" x14ac:dyDescent="0.25">
      <c r="C9" s="2" t="s">
        <v>11</v>
      </c>
      <c r="D9" s="1">
        <v>1</v>
      </c>
      <c r="E9" s="3">
        <f>E7/D7</f>
        <v>0.86956521739130443</v>
      </c>
      <c r="F9" s="3">
        <f>F7/D7</f>
        <v>0.7561436672967865</v>
      </c>
      <c r="G9" s="1"/>
      <c r="H9" s="1"/>
      <c r="K9" s="8" t="s">
        <v>6</v>
      </c>
      <c r="L9" s="8"/>
      <c r="M9" s="8"/>
      <c r="N9" s="8"/>
      <c r="O9" s="8"/>
      <c r="P9" s="8"/>
      <c r="Q9" s="8"/>
    </row>
    <row r="10" spans="1:17" ht="62.25" customHeight="1" x14ac:dyDescent="0.25">
      <c r="C10" s="2" t="s">
        <v>8</v>
      </c>
      <c r="D10" s="1">
        <v>1</v>
      </c>
      <c r="E10" s="1">
        <v>1.02</v>
      </c>
      <c r="F10" s="1">
        <f>E10*1.02</f>
        <v>1.0404</v>
      </c>
      <c r="G10" s="1"/>
      <c r="H10" s="1"/>
      <c r="K10" s="8" t="s">
        <v>12</v>
      </c>
      <c r="L10" s="8"/>
      <c r="M10" s="8"/>
      <c r="N10" s="8"/>
      <c r="O10" s="8"/>
      <c r="P10" s="8"/>
      <c r="Q10" s="8"/>
    </row>
    <row r="11" spans="1:17" x14ac:dyDescent="0.25">
      <c r="C11" s="2" t="s">
        <v>7</v>
      </c>
      <c r="D11" s="4">
        <f>D8*((1+0.15)^0.5)*D10</f>
        <v>2242.308178202024</v>
      </c>
      <c r="E11" s="4">
        <f>E8*((1+0.15)^1.5)*E10</f>
        <v>2287.1543417660641</v>
      </c>
      <c r="F11" s="4">
        <f>F8*((1+0.15)^2.5)*F10</f>
        <v>2332.8974286013859</v>
      </c>
      <c r="G11" s="1"/>
      <c r="H11" s="1"/>
    </row>
    <row r="12" spans="1:17" x14ac:dyDescent="0.25">
      <c r="C12" s="2" t="s">
        <v>13</v>
      </c>
      <c r="D12" s="4">
        <f>2850*880*D10</f>
        <v>2508000</v>
      </c>
      <c r="E12" s="4">
        <f>D12*E10</f>
        <v>2558160</v>
      </c>
      <c r="F12" s="4">
        <f>D12*F10</f>
        <v>2609323.2000000002</v>
      </c>
      <c r="G12" s="1"/>
      <c r="H12" s="1"/>
    </row>
    <row r="13" spans="1:17" ht="30" x14ac:dyDescent="0.25">
      <c r="C13" s="2" t="s">
        <v>14</v>
      </c>
      <c r="D13" s="4">
        <f>1650*880*D10</f>
        <v>1452000</v>
      </c>
      <c r="E13" s="4">
        <f>D13*E10</f>
        <v>1481040</v>
      </c>
      <c r="F13" s="4">
        <f>D13*F10</f>
        <v>1510660.8</v>
      </c>
      <c r="G13" s="1"/>
      <c r="H13" s="1"/>
    </row>
    <row r="14" spans="1:17" ht="30" x14ac:dyDescent="0.25">
      <c r="C14" s="2" t="s">
        <v>15</v>
      </c>
      <c r="D14" s="4">
        <f>D12-D13-D11</f>
        <v>1053757.691821798</v>
      </c>
      <c r="E14" s="4">
        <f t="shared" ref="E14:F14" si="0">E12-E13-E11</f>
        <v>1074832.8456582339</v>
      </c>
      <c r="F14" s="4">
        <f t="shared" si="0"/>
        <v>1096329.5025713989</v>
      </c>
      <c r="G14" s="1"/>
      <c r="H14" s="1"/>
    </row>
    <row r="15" spans="1:17" ht="45" x14ac:dyDescent="0.25">
      <c r="C15" s="2" t="s">
        <v>16</v>
      </c>
      <c r="D15" s="1">
        <f>D14*D7</f>
        <v>982634.11434404145</v>
      </c>
      <c r="E15" s="1">
        <f>E14*E7</f>
        <v>871553.73620080191</v>
      </c>
      <c r="F15" s="1">
        <f>F14*F7</f>
        <v>773030.27036940726</v>
      </c>
      <c r="G15" s="4">
        <f>SUM(D15:F15)</f>
        <v>2627218.1209142506</v>
      </c>
      <c r="H15" s="1"/>
    </row>
    <row r="16" spans="1:17" x14ac:dyDescent="0.25">
      <c r="C16" s="1"/>
      <c r="D16" s="1"/>
      <c r="E16" s="1"/>
      <c r="F16" s="1"/>
      <c r="G16" s="5">
        <f>ROUND(G15,-3)</f>
        <v>2627000</v>
      </c>
      <c r="H16" s="1"/>
    </row>
    <row r="17" spans="3:8" x14ac:dyDescent="0.25">
      <c r="C17" s="7"/>
      <c r="D17" s="7"/>
      <c r="E17" s="7"/>
      <c r="F17" s="7"/>
      <c r="G17" s="7"/>
      <c r="H17" s="7"/>
    </row>
    <row r="18" spans="3:8" x14ac:dyDescent="0.25">
      <c r="C18" s="7"/>
      <c r="D18" s="7"/>
      <c r="E18" s="7"/>
      <c r="F18" s="7"/>
      <c r="G18" s="7"/>
      <c r="H18" s="7"/>
    </row>
    <row r="19" spans="3:8" x14ac:dyDescent="0.25">
      <c r="C19" s="6"/>
      <c r="D19" s="6"/>
      <c r="E19" s="6"/>
      <c r="F19" s="6"/>
      <c r="G19" s="6"/>
      <c r="H19" s="6"/>
    </row>
  </sheetData>
  <mergeCells count="6">
    <mergeCell ref="K10:Q10"/>
    <mergeCell ref="A1:O1"/>
    <mergeCell ref="A4:O4"/>
    <mergeCell ref="K7:Q7"/>
    <mergeCell ref="K8:P8"/>
    <mergeCell ref="K9: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User;Кулишкина Дина Александровна</dc:creator>
  <cp:lastModifiedBy>User</cp:lastModifiedBy>
  <dcterms:created xsi:type="dcterms:W3CDTF">2021-05-08T14:17:07Z</dcterms:created>
  <dcterms:modified xsi:type="dcterms:W3CDTF">2021-05-08T14:46:39Z</dcterms:modified>
</cp:coreProperties>
</file>