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609"/>
  <workbookPr defaultThemeVersion="202300"/>
  <mc:AlternateContent xmlns:mc="http://schemas.openxmlformats.org/markup-compatibility/2006">
    <mc:Choice Requires="x15">
      <x15ac:absPath xmlns:x15ac="http://schemas.microsoft.com/office/spreadsheetml/2010/11/ac" url="/Users/nk/Downloads/"/>
    </mc:Choice>
  </mc:AlternateContent>
  <xr:revisionPtr revIDLastSave="0" documentId="8_{D6644870-3062-5240-BAF2-B68C6394C824}" xr6:coauthVersionLast="47" xr6:coauthVersionMax="47" xr10:uidLastSave="{00000000-0000-0000-0000-000000000000}"/>
  <bookViews>
    <workbookView xWindow="1280" yWindow="2900" windowWidth="37080" windowHeight="16240" xr2:uid="{AA8884DE-B170-FD41-9BF4-15C976C67FE3}"/>
  </bookViews>
  <sheets>
    <sheet name="импортная линия 2 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44" i="1" l="1"/>
  <c r="B42" i="1"/>
  <c r="B54" i="1"/>
  <c r="B55" i="1" s="1"/>
  <c r="B56" i="1" s="1"/>
  <c r="B50" i="1"/>
  <c r="B41" i="1"/>
  <c r="B43" i="1" s="1"/>
  <c r="B45" i="1" s="1"/>
  <c r="B46" i="1" s="1"/>
  <c r="B47" i="1" s="1"/>
  <c r="B48" i="1" s="1"/>
  <c r="B49" i="1" s="1"/>
  <c r="B51" i="1" s="1"/>
  <c r="B57" i="1" s="1"/>
  <c r="B58" i="1" s="1"/>
</calcChain>
</file>

<file path=xl/sharedStrings.xml><?xml version="1.0" encoding="utf-8"?>
<sst xmlns="http://schemas.openxmlformats.org/spreadsheetml/2006/main" count="59" uniqueCount="57">
  <si>
    <t>Определить рыночную стоимость импортной линии без НДС на 01.01.2017 для целей получения кредита. Определено, что ликвидационная стоимость меньше рыночной на 20%.</t>
  </si>
  <si>
    <t>Остаточная балансовая стоимость производственной линии на дату оценки и величина амортизации составляют соответственно 115876235 руб. и 27305890 руб.</t>
  </si>
  <si>
    <t>Дата постановки линии на баланс — 31.12.2009 г. С этой же даты начинает идти срок эксплуатации. Срок службы 17 лет.</t>
  </si>
  <si>
    <t>Оценщик получил данные о том, что 30.08.2008 г. была произведена полная оплата линии в размере аванса 100%.
Пошлина составила 25% от стоимости оборудования на дату контракта; на дату оценки она составляет 15%. Все остальные затраты на поставку включены в контракт.
В процессе оценки оценщиком была получена информация, что в составе стоимости линии на балансе учитываются модернизация и капитальный ремонт.</t>
  </si>
  <si>
    <t>31.12.2014 была произведена переоценка балансовой стоимости линии, благодаря чему стоимость выросла на 30% (процесса амортизации это никак не коснулось).</t>
  </si>
  <si>
    <t>Износ насчисляется линейно. Для целей оценки износ агрегата (улучшения) на дату оценки принять равным износу линии.</t>
  </si>
  <si>
    <t>Про СМР в задаче ничего не сказано, но индексы СМР приведены!!! Лишняя информация!!!</t>
  </si>
  <si>
    <t>Логика решения: сначала из текушей балансовой стоимости вычисляем ("откручиваем" назад) стоимость в ЕВРО в 2008 году, а после пересчитываем (индексируем стоимость линии и прибавляем индексированную стоимость модернизации) в стоимость сегодня и убираем износ.</t>
  </si>
  <si>
    <t>Найти</t>
  </si>
  <si>
    <t>стоимость линии</t>
  </si>
  <si>
    <t>рыночная</t>
  </si>
  <si>
    <t>НДС</t>
  </si>
  <si>
    <t>без НДС</t>
  </si>
  <si>
    <t>дата оценки</t>
  </si>
  <si>
    <t>Условие</t>
  </si>
  <si>
    <t>Дата</t>
  </si>
  <si>
    <t>Курс евро на заданную дату</t>
  </si>
  <si>
    <t>Индекс цен на импортное оборудование в стране-производителе по отношению к 01.01.20ХХ</t>
  </si>
  <si>
    <t>Индекс цен на российское оборудование по отношению к 01.01.20ХХ</t>
  </si>
  <si>
    <t>Индекс цен на СМР по отношению к 01.01.20ХХ</t>
  </si>
  <si>
    <t xml:space="preserve">балансовая стоимость производственной линии на дату оценки </t>
  </si>
  <si>
    <t>величина амортизации на дату оценки</t>
  </si>
  <si>
    <t>Дата постановки линии на баланс</t>
  </si>
  <si>
    <t>Срок службы, лет</t>
  </si>
  <si>
    <t>Дата оплаты в евро</t>
  </si>
  <si>
    <t>Пошлина на дату оплаты</t>
  </si>
  <si>
    <t>Пошлина на дату оценки</t>
  </si>
  <si>
    <t>Модернизация</t>
  </si>
  <si>
    <t>агрегат</t>
  </si>
  <si>
    <t>начало эксплуатации агрегата</t>
  </si>
  <si>
    <t>срок службы агрегата, лет</t>
  </si>
  <si>
    <t>Капитальный ремонт</t>
  </si>
  <si>
    <t>в 2015 году</t>
  </si>
  <si>
    <t>Стоимость капремонта</t>
  </si>
  <si>
    <t>Снижение эфф возраста вследствие капремонта</t>
  </si>
  <si>
    <t>Переоценка</t>
  </si>
  <si>
    <t>Эффект от переоценки, рост стоимости</t>
  </si>
  <si>
    <t>РЕШЕНИЕ:</t>
  </si>
  <si>
    <t>Полная восстановительная стоимость (ПВС) линии по балансу (остаточная + амортизация)</t>
  </si>
  <si>
    <t>ПВС линии без учета капремонта (капремонт был ПОСЛЕ переоценки)</t>
  </si>
  <si>
    <t>ПВС линии до переоценки</t>
  </si>
  <si>
    <t>ПВС линии до модернизации (по балансу на дату начала эксплуатации 31.12.2009 года)</t>
  </si>
  <si>
    <t>Стоимость линии без учета пошлины по балансу</t>
  </si>
  <si>
    <t>Стоимость линии в ЕВРО на дату оплаты</t>
  </si>
  <si>
    <t>Стоимость линии в ЕВРО на дату оценки</t>
  </si>
  <si>
    <t>Стоимость линии в рублях на дату оценки (без пошлины)</t>
  </si>
  <si>
    <t xml:space="preserve">Стоимость линии в рублях с учетом актуальной пошлины </t>
  </si>
  <si>
    <t>Стоимость  модернизации на дату оценки</t>
  </si>
  <si>
    <t>Стоимость линии в рублях на дату оценки с учетом модернизации (стоимость модернизации индексируем)</t>
  </si>
  <si>
    <r>
      <t xml:space="preserve">Капремонт </t>
    </r>
    <r>
      <rPr>
        <b/>
        <sz val="14"/>
        <color rgb="FFFF0000"/>
        <rFont val="Calibri"/>
        <family val="2"/>
      </rPr>
      <t>на полную стоимость замещения</t>
    </r>
    <r>
      <rPr>
        <sz val="14"/>
        <color rgb="FFFF0000"/>
        <rFont val="Calibri"/>
        <family val="2"/>
      </rPr>
      <t xml:space="preserve"> (без учета износа) не влияет, его не прибавляем. Учитываем только как сокращение эффективного возраста при расчете износа. Переоценка тоже на рыночную стоимость не влияет.</t>
    </r>
  </si>
  <si>
    <t>Хронологический возраст на дату оценки</t>
  </si>
  <si>
    <t>Эффективный возраст на дату оценки</t>
  </si>
  <si>
    <t>Износ линии (учитываем условия!)</t>
  </si>
  <si>
    <t>Рыночная стоимость линии</t>
  </si>
  <si>
    <t>РС с округлением до тысяч</t>
  </si>
  <si>
    <t>Капитальный ремонт линии был произведен в 2015 году, в результате чего эффективный возраст линии уменьшился на 3 года. Стоимость капитального ремонта 2540000  руб. без НДС.</t>
  </si>
  <si>
    <t>Модернизация линии была произведена в 2014 году: на линии был установлен как улучшение российский агрегат стоимостью 5280000 руб. без НДС. Начало эксплуатации агрегата 01.01.2015, срок службы агрегата 9 лет.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</si>
</sst>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6" x14ac:knownFonts="1">
    <font>
      <sz val="11"/>
      <color theme="1"/>
      <name val="Aptos Narrow"/>
      <family val="2"/>
      <charset val="204"/>
      <scheme val="minor"/>
    </font>
    <font>
      <sz val="11"/>
      <color theme="1"/>
      <name val="Aptos Narrow"/>
      <family val="2"/>
      <charset val="204"/>
      <scheme val="minor"/>
    </font>
    <font>
      <sz val="12"/>
      <color rgb="FF00206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  <font>
      <sz val="14"/>
      <color theme="1"/>
      <name val="Calibri"/>
      <family val="2"/>
    </font>
    <font>
      <sz val="11"/>
      <color theme="1"/>
      <name val="Calibri"/>
      <family val="2"/>
    </font>
    <font>
      <sz val="11"/>
      <color rgb="FF222222"/>
      <name val="Calibri"/>
      <family val="2"/>
    </font>
    <font>
      <b/>
      <sz val="20"/>
      <color theme="1"/>
      <name val="Calibri"/>
      <family val="2"/>
    </font>
    <font>
      <sz val="14"/>
      <color rgb="FF222222"/>
      <name val="Calibri"/>
      <family val="2"/>
    </font>
    <font>
      <sz val="10"/>
      <color rgb="FF222222"/>
      <name val="Calibri"/>
      <family val="2"/>
    </font>
    <font>
      <sz val="14"/>
      <color rgb="FFFF0000"/>
      <name val="Calibri"/>
      <family val="2"/>
    </font>
    <font>
      <b/>
      <sz val="14"/>
      <color rgb="FFFF0000"/>
      <name val="Calibri"/>
      <family val="2"/>
    </font>
    <font>
      <sz val="20"/>
      <color theme="1"/>
      <name val="Calibri"/>
      <family val="2"/>
    </font>
    <font>
      <sz val="11"/>
      <color rgb="FFFF0000"/>
      <name val="Calibri"/>
      <family val="2"/>
    </font>
    <font>
      <b/>
      <sz val="14"/>
      <color theme="1"/>
      <name val="Calibri"/>
      <family val="2"/>
    </font>
  </fonts>
  <fills count="12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8F9FA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EAECF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39997558519241921"/>
        <bgColor indexed="64"/>
      </patternFill>
    </fill>
  </fills>
  <borders count="1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60">
    <xf numFmtId="0" fontId="0" fillId="0" borderId="0" xfId="0"/>
    <xf numFmtId="0" fontId="3" fillId="0" borderId="0" xfId="0" applyFont="1" applyAlignment="1">
      <alignment horizontal="left"/>
    </xf>
    <xf numFmtId="0" fontId="6" fillId="0" borderId="0" xfId="0" applyFont="1"/>
    <xf numFmtId="14" fontId="7" fillId="3" borderId="0" xfId="0" applyNumberFormat="1" applyFont="1" applyFill="1" applyAlignment="1">
      <alignment vertical="center" wrapText="1"/>
    </xf>
    <xf numFmtId="0" fontId="7" fillId="3" borderId="0" xfId="0" applyFont="1" applyFill="1" applyAlignment="1">
      <alignment horizontal="center" vertical="center" wrapText="1"/>
    </xf>
    <xf numFmtId="0" fontId="8" fillId="4" borderId="1" xfId="0" applyFont="1" applyFill="1" applyBorder="1" applyAlignment="1">
      <alignment horizontal="center"/>
    </xf>
    <xf numFmtId="14" fontId="7" fillId="4" borderId="2" xfId="0" applyNumberFormat="1" applyFont="1" applyFill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4" borderId="3" xfId="0" applyFont="1" applyFill="1" applyBorder="1" applyAlignment="1">
      <alignment horizontal="left"/>
    </xf>
    <xf numFmtId="14" fontId="9" fillId="4" borderId="4" xfId="0" applyNumberFormat="1" applyFont="1" applyFill="1" applyBorder="1" applyAlignment="1">
      <alignment horizontal="left" vertical="center" wrapText="1"/>
    </xf>
    <xf numFmtId="0" fontId="10" fillId="5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horizontal="center" vertical="center" wrapText="1"/>
    </xf>
    <xf numFmtId="0" fontId="6" fillId="6" borderId="3" xfId="0" applyFont="1" applyFill="1" applyBorder="1"/>
    <xf numFmtId="3" fontId="7" fillId="6" borderId="0" xfId="0" applyNumberFormat="1" applyFont="1" applyFill="1" applyAlignment="1">
      <alignment horizontal="center" vertical="center" wrapText="1"/>
    </xf>
    <xf numFmtId="14" fontId="7" fillId="3" borderId="8" xfId="0" applyNumberFormat="1" applyFont="1" applyFill="1" applyBorder="1" applyAlignment="1">
      <alignment horizontal="center" vertical="center" wrapText="1"/>
    </xf>
    <xf numFmtId="0" fontId="7" fillId="3" borderId="8" xfId="0" applyFont="1" applyFill="1" applyBorder="1" applyAlignment="1">
      <alignment horizontal="center" vertical="center" wrapText="1"/>
    </xf>
    <xf numFmtId="0" fontId="7" fillId="3" borderId="9" xfId="0" applyFont="1" applyFill="1" applyBorder="1" applyAlignment="1">
      <alignment horizontal="center" vertical="center" wrapText="1"/>
    </xf>
    <xf numFmtId="14" fontId="7" fillId="6" borderId="0" xfId="0" applyNumberFormat="1" applyFont="1" applyFill="1" applyAlignment="1">
      <alignment horizontal="center" vertical="center" wrapText="1"/>
    </xf>
    <xf numFmtId="0" fontId="6" fillId="7" borderId="3" xfId="0" applyFont="1" applyFill="1" applyBorder="1"/>
    <xf numFmtId="14" fontId="7" fillId="7" borderId="0" xfId="0" applyNumberFormat="1" applyFont="1" applyFill="1" applyAlignment="1">
      <alignment horizontal="center" vertical="center" wrapText="1"/>
    </xf>
    <xf numFmtId="9" fontId="7" fillId="7" borderId="0" xfId="0" applyNumberFormat="1" applyFont="1" applyFill="1" applyAlignment="1">
      <alignment horizontal="center" vertical="center" wrapText="1"/>
    </xf>
    <xf numFmtId="0" fontId="6" fillId="4" borderId="3" xfId="0" applyFont="1" applyFill="1" applyBorder="1"/>
    <xf numFmtId="9" fontId="7" fillId="4" borderId="0" xfId="0" applyNumberFormat="1" applyFont="1" applyFill="1" applyAlignment="1">
      <alignment horizontal="center" vertical="center" wrapText="1"/>
    </xf>
    <xf numFmtId="0" fontId="6" fillId="8" borderId="3" xfId="0" applyFont="1" applyFill="1" applyBorder="1"/>
    <xf numFmtId="9" fontId="7" fillId="8" borderId="0" xfId="0" applyNumberFormat="1" applyFont="1" applyFill="1" applyAlignment="1">
      <alignment horizontal="center" vertical="center" wrapText="1"/>
    </xf>
    <xf numFmtId="3" fontId="7" fillId="8" borderId="0" xfId="0" applyNumberFormat="1" applyFont="1" applyFill="1" applyAlignment="1">
      <alignment horizontal="center" vertical="center" wrapText="1"/>
    </xf>
    <xf numFmtId="14" fontId="7" fillId="8" borderId="0" xfId="0" applyNumberFormat="1" applyFont="1" applyFill="1" applyAlignment="1">
      <alignment horizontal="center" vertical="center" wrapText="1"/>
    </xf>
    <xf numFmtId="0" fontId="6" fillId="9" borderId="3" xfId="0" applyFont="1" applyFill="1" applyBorder="1"/>
    <xf numFmtId="3" fontId="7" fillId="9" borderId="0" xfId="0" applyNumberFormat="1" applyFont="1" applyFill="1" applyAlignment="1">
      <alignment horizontal="center" vertical="center" wrapText="1"/>
    </xf>
    <xf numFmtId="0" fontId="6" fillId="10" borderId="3" xfId="0" applyFont="1" applyFill="1" applyBorder="1"/>
    <xf numFmtId="14" fontId="7" fillId="10" borderId="0" xfId="0" applyNumberFormat="1" applyFont="1" applyFill="1" applyAlignment="1">
      <alignment horizontal="center" vertical="center" wrapText="1"/>
    </xf>
    <xf numFmtId="0" fontId="6" fillId="10" borderId="12" xfId="0" applyFont="1" applyFill="1" applyBorder="1"/>
    <xf numFmtId="9" fontId="7" fillId="10" borderId="13" xfId="0" applyNumberFormat="1" applyFont="1" applyFill="1" applyBorder="1" applyAlignment="1">
      <alignment horizontal="center" vertical="center" wrapText="1"/>
    </xf>
    <xf numFmtId="14" fontId="7" fillId="3" borderId="13" xfId="0" applyNumberFormat="1" applyFont="1" applyFill="1" applyBorder="1" applyAlignment="1">
      <alignment horizontal="center" vertical="center" wrapText="1"/>
    </xf>
    <xf numFmtId="14" fontId="7" fillId="3" borderId="14" xfId="0" applyNumberFormat="1" applyFont="1" applyFill="1" applyBorder="1" applyAlignment="1">
      <alignment horizontal="center" vertical="center" wrapText="1"/>
    </xf>
    <xf numFmtId="3" fontId="7" fillId="3" borderId="0" xfId="0" applyNumberFormat="1" applyFont="1" applyFill="1" applyAlignment="1">
      <alignment vertical="center" wrapText="1"/>
    </xf>
    <xf numFmtId="0" fontId="8" fillId="11" borderId="0" xfId="0" applyFont="1" applyFill="1"/>
    <xf numFmtId="0" fontId="5" fillId="0" borderId="0" xfId="0" applyFont="1"/>
    <xf numFmtId="3" fontId="7" fillId="0" borderId="0" xfId="0" applyNumberFormat="1" applyFont="1" applyAlignment="1">
      <alignment horizontal="center" vertical="center" wrapText="1"/>
    </xf>
    <xf numFmtId="3" fontId="6" fillId="0" borderId="0" xfId="0" applyNumberFormat="1" applyFont="1"/>
    <xf numFmtId="9" fontId="6" fillId="0" borderId="0" xfId="0" applyNumberFormat="1" applyFont="1"/>
    <xf numFmtId="3" fontId="6" fillId="0" borderId="0" xfId="0" applyNumberFormat="1" applyFont="1" applyAlignment="1">
      <alignment horizontal="center"/>
    </xf>
    <xf numFmtId="0" fontId="11" fillId="4" borderId="0" xfId="0" applyFont="1" applyFill="1" applyAlignment="1">
      <alignment wrapText="1"/>
    </xf>
    <xf numFmtId="0" fontId="12" fillId="6" borderId="0" xfId="0" applyFont="1" applyFill="1" applyAlignment="1">
      <alignment wrapText="1"/>
    </xf>
    <xf numFmtId="0" fontId="13" fillId="7" borderId="0" xfId="0" applyFont="1" applyFill="1"/>
    <xf numFmtId="0" fontId="14" fillId="0" borderId="0" xfId="0" applyFont="1"/>
    <xf numFmtId="0" fontId="15" fillId="0" borderId="0" xfId="0" applyFont="1"/>
    <xf numFmtId="3" fontId="5" fillId="0" borderId="0" xfId="0" applyNumberFormat="1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9" fontId="5" fillId="0" borderId="0" xfId="1" applyFont="1" applyAlignment="1">
      <alignment horizontal="center" vertical="center"/>
    </xf>
    <xf numFmtId="3" fontId="13" fillId="7" borderId="15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wrapText="1"/>
    </xf>
    <xf numFmtId="0" fontId="4" fillId="0" borderId="0" xfId="0" applyFont="1" applyAlignment="1">
      <alignment horizontal="left" wrapText="1"/>
    </xf>
    <xf numFmtId="0" fontId="5" fillId="2" borderId="0" xfId="0" applyFont="1" applyFill="1" applyAlignment="1">
      <alignment horizontal="left" wrapText="1"/>
    </xf>
    <xf numFmtId="0" fontId="8" fillId="4" borderId="1" xfId="0" applyFont="1" applyFill="1" applyBorder="1" applyAlignment="1">
      <alignment horizontal="center" vertical="center"/>
    </xf>
    <xf numFmtId="0" fontId="8" fillId="4" borderId="5" xfId="0" applyFont="1" applyFill="1" applyBorder="1" applyAlignment="1">
      <alignment horizontal="center" vertical="center"/>
    </xf>
    <xf numFmtId="14" fontId="7" fillId="3" borderId="10" xfId="0" applyNumberFormat="1" applyFont="1" applyFill="1" applyBorder="1" applyAlignment="1">
      <alignment horizontal="center" vertical="center" wrapText="1"/>
    </xf>
    <xf numFmtId="14" fontId="7" fillId="3" borderId="11" xfId="0" applyNumberFormat="1" applyFont="1" applyFill="1" applyBorder="1" applyAlignment="1">
      <alignment horizontal="center" vertical="center" wrapText="1"/>
    </xf>
    <xf numFmtId="14" fontId="7" fillId="3" borderId="0" xfId="0" applyNumberFormat="1" applyFont="1" applyFill="1" applyAlignment="1">
      <alignment horizontal="center" vertical="center" wrapText="1"/>
    </xf>
    <xf numFmtId="14" fontId="7" fillId="3" borderId="4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Стандартная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7D4285-644F-F84C-891C-457E5325496E}">
  <dimension ref="A2:G59"/>
  <sheetViews>
    <sheetView tabSelected="1" topLeftCell="A29" workbookViewId="0">
      <selection activeCell="A45" sqref="A45"/>
    </sheetView>
  </sheetViews>
  <sheetFormatPr baseColWidth="10" defaultColWidth="8.83203125" defaultRowHeight="15" x14ac:dyDescent="0.2"/>
  <cols>
    <col min="1" max="1" width="107.1640625" style="2" customWidth="1"/>
    <col min="2" max="2" width="18.5" style="2" customWidth="1"/>
    <col min="3" max="3" width="14.33203125" style="7" customWidth="1"/>
    <col min="4" max="4" width="14.6640625" style="2" customWidth="1"/>
    <col min="5" max="5" width="19" style="2" customWidth="1"/>
    <col min="6" max="6" width="16.1640625" style="2" customWidth="1"/>
    <col min="7" max="7" width="15.83203125" style="2" customWidth="1"/>
    <col min="8" max="9" width="8.83203125" style="2"/>
    <col min="10" max="10" width="62.83203125" style="2" customWidth="1"/>
    <col min="11" max="16384" width="8.83203125" style="2"/>
  </cols>
  <sheetData>
    <row r="2" spans="1:7" s="1" customFormat="1" ht="40" customHeight="1" x14ac:dyDescent="0.2">
      <c r="A2" s="51" t="s">
        <v>0</v>
      </c>
      <c r="B2" s="51"/>
      <c r="C2" s="51"/>
      <c r="D2" s="51"/>
      <c r="E2" s="51"/>
      <c r="F2" s="51"/>
      <c r="G2" s="51"/>
    </row>
    <row r="3" spans="1:7" s="1" customFormat="1" ht="16" x14ac:dyDescent="0.2">
      <c r="A3" s="51" t="s">
        <v>1</v>
      </c>
      <c r="B3" s="51"/>
      <c r="C3" s="51"/>
      <c r="D3" s="51"/>
      <c r="E3" s="51"/>
      <c r="F3" s="51"/>
      <c r="G3" s="51"/>
    </row>
    <row r="4" spans="1:7" s="1" customFormat="1" ht="16" x14ac:dyDescent="0.2">
      <c r="A4" s="51" t="s">
        <v>2</v>
      </c>
      <c r="B4" s="51"/>
      <c r="C4" s="51"/>
      <c r="D4" s="51"/>
      <c r="E4" s="51"/>
      <c r="F4" s="51"/>
      <c r="G4" s="51"/>
    </row>
    <row r="5" spans="1:7" s="1" customFormat="1" ht="16" x14ac:dyDescent="0.2">
      <c r="A5" s="51" t="s">
        <v>3</v>
      </c>
      <c r="B5" s="51"/>
      <c r="C5" s="51"/>
      <c r="D5" s="51"/>
      <c r="E5" s="51"/>
      <c r="F5" s="51"/>
      <c r="G5" s="51"/>
    </row>
    <row r="6" spans="1:7" s="1" customFormat="1" ht="16" x14ac:dyDescent="0.2">
      <c r="A6" s="51" t="s">
        <v>56</v>
      </c>
      <c r="B6" s="51"/>
      <c r="C6" s="51"/>
      <c r="D6" s="51"/>
      <c r="E6" s="51"/>
      <c r="F6" s="51"/>
      <c r="G6" s="51"/>
    </row>
    <row r="7" spans="1:7" s="1" customFormat="1" ht="16" x14ac:dyDescent="0.2">
      <c r="A7" s="51" t="s">
        <v>55</v>
      </c>
      <c r="B7" s="51"/>
      <c r="C7" s="51"/>
      <c r="D7" s="51"/>
      <c r="E7" s="51"/>
      <c r="F7" s="51"/>
      <c r="G7" s="51"/>
    </row>
    <row r="8" spans="1:7" s="1" customFormat="1" ht="16" x14ac:dyDescent="0.2">
      <c r="A8" s="51" t="s">
        <v>4</v>
      </c>
      <c r="B8" s="51"/>
      <c r="C8" s="51"/>
      <c r="D8" s="51"/>
      <c r="E8" s="51"/>
      <c r="F8" s="51"/>
      <c r="G8" s="51"/>
    </row>
    <row r="9" spans="1:7" s="1" customFormat="1" ht="16" x14ac:dyDescent="0.2">
      <c r="A9" s="51" t="s">
        <v>5</v>
      </c>
      <c r="B9" s="51"/>
      <c r="C9" s="51"/>
      <c r="D9" s="51"/>
      <c r="E9" s="51"/>
      <c r="F9" s="51"/>
      <c r="G9" s="51"/>
    </row>
    <row r="10" spans="1:7" s="1" customFormat="1" ht="14" x14ac:dyDescent="0.2"/>
    <row r="11" spans="1:7" s="1" customFormat="1" ht="14" x14ac:dyDescent="0.2">
      <c r="A11" s="52" t="s">
        <v>6</v>
      </c>
      <c r="B11" s="52"/>
      <c r="C11" s="52"/>
      <c r="D11" s="52"/>
      <c r="E11" s="52"/>
      <c r="F11" s="52"/>
      <c r="G11" s="52"/>
    </row>
    <row r="12" spans="1:7" s="1" customFormat="1" ht="14" x14ac:dyDescent="0.2"/>
    <row r="13" spans="1:7" s="1" customFormat="1" ht="3" customHeight="1" x14ac:dyDescent="0.2"/>
    <row r="14" spans="1:7" s="1" customFormat="1" ht="34" customHeight="1" x14ac:dyDescent="0.25">
      <c r="A14" s="53" t="s">
        <v>7</v>
      </c>
      <c r="B14" s="53"/>
      <c r="C14" s="53"/>
      <c r="D14" s="53"/>
      <c r="E14" s="53"/>
      <c r="F14" s="53"/>
      <c r="G14" s="53"/>
    </row>
    <row r="16" spans="1:7" ht="16" thickBot="1" x14ac:dyDescent="0.25">
      <c r="B16" s="3"/>
      <c r="C16" s="4"/>
      <c r="D16" s="4"/>
      <c r="E16" s="4"/>
      <c r="F16" s="4"/>
    </row>
    <row r="17" spans="1:7" ht="26" x14ac:dyDescent="0.3">
      <c r="A17" s="5" t="s">
        <v>8</v>
      </c>
      <c r="B17" s="6"/>
    </row>
    <row r="18" spans="1:7" ht="20" x14ac:dyDescent="0.25">
      <c r="A18" s="8" t="s">
        <v>9</v>
      </c>
      <c r="B18" s="9" t="s">
        <v>10</v>
      </c>
    </row>
    <row r="19" spans="1:7" ht="20" x14ac:dyDescent="0.25">
      <c r="A19" s="8" t="s">
        <v>11</v>
      </c>
      <c r="B19" s="9" t="s">
        <v>12</v>
      </c>
    </row>
    <row r="20" spans="1:7" ht="20" thickBot="1" x14ac:dyDescent="0.3">
      <c r="A20" s="8" t="s">
        <v>13</v>
      </c>
      <c r="B20" s="9">
        <v>42736</v>
      </c>
    </row>
    <row r="21" spans="1:7" ht="70" customHeight="1" x14ac:dyDescent="0.2">
      <c r="A21" s="54" t="s">
        <v>14</v>
      </c>
      <c r="B21" s="55"/>
      <c r="C21" s="10" t="s">
        <v>15</v>
      </c>
      <c r="D21" s="10" t="s">
        <v>16</v>
      </c>
      <c r="E21" s="10" t="s">
        <v>17</v>
      </c>
      <c r="F21" s="10" t="s">
        <v>18</v>
      </c>
      <c r="G21" s="11" t="s">
        <v>19</v>
      </c>
    </row>
    <row r="22" spans="1:7" x14ac:dyDescent="0.2">
      <c r="A22" s="12" t="s">
        <v>20</v>
      </c>
      <c r="B22" s="13">
        <v>115876235</v>
      </c>
      <c r="C22" s="14">
        <v>39690</v>
      </c>
      <c r="D22" s="15">
        <v>37</v>
      </c>
      <c r="E22" s="15">
        <v>2.4</v>
      </c>
      <c r="F22" s="15">
        <v>60</v>
      </c>
      <c r="G22" s="16">
        <v>75</v>
      </c>
    </row>
    <row r="23" spans="1:7" x14ac:dyDescent="0.2">
      <c r="A23" s="12" t="s">
        <v>21</v>
      </c>
      <c r="B23" s="13">
        <v>27305890</v>
      </c>
      <c r="C23" s="14">
        <v>40024</v>
      </c>
      <c r="D23" s="15">
        <v>38</v>
      </c>
      <c r="E23" s="15">
        <v>2.5</v>
      </c>
      <c r="F23" s="15">
        <v>61</v>
      </c>
      <c r="G23" s="16">
        <v>76</v>
      </c>
    </row>
    <row r="24" spans="1:7" x14ac:dyDescent="0.2">
      <c r="A24" s="12" t="s">
        <v>22</v>
      </c>
      <c r="B24" s="17">
        <v>40178</v>
      </c>
      <c r="C24" s="14">
        <v>40055</v>
      </c>
      <c r="D24" s="15">
        <v>39</v>
      </c>
      <c r="E24" s="15">
        <v>2.5499999999999998</v>
      </c>
      <c r="F24" s="15">
        <v>62</v>
      </c>
      <c r="G24" s="16">
        <v>77</v>
      </c>
    </row>
    <row r="25" spans="1:7" x14ac:dyDescent="0.2">
      <c r="A25" s="12" t="s">
        <v>23</v>
      </c>
      <c r="B25" s="13">
        <v>17</v>
      </c>
      <c r="C25" s="14">
        <v>40177</v>
      </c>
      <c r="D25" s="15">
        <v>40</v>
      </c>
      <c r="E25" s="15">
        <v>2.6</v>
      </c>
      <c r="F25" s="15">
        <v>88</v>
      </c>
      <c r="G25" s="16">
        <v>78</v>
      </c>
    </row>
    <row r="26" spans="1:7" x14ac:dyDescent="0.2">
      <c r="A26" s="18" t="s">
        <v>24</v>
      </c>
      <c r="B26" s="19">
        <v>39690</v>
      </c>
      <c r="C26" s="14">
        <v>41275</v>
      </c>
      <c r="D26" s="15">
        <v>56</v>
      </c>
      <c r="E26" s="15">
        <v>2.7</v>
      </c>
      <c r="F26" s="15">
        <v>90</v>
      </c>
      <c r="G26" s="16">
        <v>79</v>
      </c>
    </row>
    <row r="27" spans="1:7" x14ac:dyDescent="0.2">
      <c r="A27" s="18" t="s">
        <v>25</v>
      </c>
      <c r="B27" s="20">
        <v>0.25</v>
      </c>
      <c r="C27" s="14">
        <v>41640</v>
      </c>
      <c r="D27" s="15">
        <v>60</v>
      </c>
      <c r="E27" s="15">
        <v>2.8</v>
      </c>
      <c r="F27" s="15">
        <v>91</v>
      </c>
      <c r="G27" s="16">
        <v>80</v>
      </c>
    </row>
    <row r="28" spans="1:7" x14ac:dyDescent="0.2">
      <c r="A28" s="21" t="s">
        <v>26</v>
      </c>
      <c r="B28" s="22">
        <v>0.15</v>
      </c>
      <c r="C28" s="14">
        <v>42005</v>
      </c>
      <c r="D28" s="15">
        <v>60</v>
      </c>
      <c r="E28" s="15">
        <v>2.85</v>
      </c>
      <c r="F28" s="15">
        <v>95</v>
      </c>
      <c r="G28" s="16">
        <v>96</v>
      </c>
    </row>
    <row r="29" spans="1:7" x14ac:dyDescent="0.2">
      <c r="A29" s="23" t="s">
        <v>27</v>
      </c>
      <c r="B29" s="24"/>
      <c r="C29" s="14">
        <v>42370</v>
      </c>
      <c r="D29" s="15">
        <v>60</v>
      </c>
      <c r="E29" s="15">
        <v>2.9</v>
      </c>
      <c r="F29" s="15">
        <v>99</v>
      </c>
      <c r="G29" s="16">
        <v>98</v>
      </c>
    </row>
    <row r="30" spans="1:7" x14ac:dyDescent="0.2">
      <c r="A30" s="23" t="s">
        <v>28</v>
      </c>
      <c r="B30" s="25">
        <v>5280000</v>
      </c>
      <c r="C30" s="14">
        <v>42736</v>
      </c>
      <c r="D30" s="15">
        <v>65</v>
      </c>
      <c r="E30" s="15">
        <v>3</v>
      </c>
      <c r="F30" s="15">
        <v>115</v>
      </c>
      <c r="G30" s="16">
        <v>102</v>
      </c>
    </row>
    <row r="31" spans="1:7" x14ac:dyDescent="0.2">
      <c r="A31" s="23" t="s">
        <v>29</v>
      </c>
      <c r="B31" s="26">
        <v>42005</v>
      </c>
      <c r="C31" s="14">
        <v>43101</v>
      </c>
      <c r="D31" s="15">
        <v>70</v>
      </c>
      <c r="E31" s="15">
        <v>3.2</v>
      </c>
      <c r="F31" s="15">
        <v>116</v>
      </c>
      <c r="G31" s="16">
        <v>105</v>
      </c>
    </row>
    <row r="32" spans="1:7" ht="18" customHeight="1" x14ac:dyDescent="0.2">
      <c r="A32" s="23" t="s">
        <v>30</v>
      </c>
      <c r="B32" s="25">
        <v>9</v>
      </c>
      <c r="C32" s="56" t="s">
        <v>5</v>
      </c>
      <c r="D32" s="56"/>
      <c r="E32" s="56"/>
      <c r="F32" s="56"/>
      <c r="G32" s="57"/>
    </row>
    <row r="33" spans="1:7" ht="16" x14ac:dyDescent="0.2">
      <c r="A33" s="27" t="s">
        <v>31</v>
      </c>
      <c r="B33" s="28" t="s">
        <v>32</v>
      </c>
      <c r="C33" s="58"/>
      <c r="D33" s="58"/>
      <c r="E33" s="58"/>
      <c r="F33" s="58"/>
      <c r="G33" s="59"/>
    </row>
    <row r="34" spans="1:7" x14ac:dyDescent="0.2">
      <c r="A34" s="27" t="s">
        <v>33</v>
      </c>
      <c r="B34" s="28">
        <v>2540000</v>
      </c>
      <c r="C34" s="58"/>
      <c r="D34" s="58"/>
      <c r="E34" s="58"/>
      <c r="F34" s="58"/>
      <c r="G34" s="59"/>
    </row>
    <row r="35" spans="1:7" x14ac:dyDescent="0.2">
      <c r="A35" s="27" t="s">
        <v>34</v>
      </c>
      <c r="B35" s="28">
        <v>3</v>
      </c>
      <c r="C35" s="58"/>
      <c r="D35" s="58"/>
      <c r="E35" s="58"/>
      <c r="F35" s="58"/>
      <c r="G35" s="59"/>
    </row>
    <row r="36" spans="1:7" x14ac:dyDescent="0.2">
      <c r="A36" s="29" t="s">
        <v>35</v>
      </c>
      <c r="B36" s="30">
        <v>42004</v>
      </c>
      <c r="C36" s="58"/>
      <c r="D36" s="58"/>
      <c r="E36" s="58"/>
      <c r="F36" s="58"/>
      <c r="G36" s="59"/>
    </row>
    <row r="37" spans="1:7" ht="16" thickBot="1" x14ac:dyDescent="0.25">
      <c r="A37" s="31" t="s">
        <v>36</v>
      </c>
      <c r="B37" s="32">
        <v>0.3</v>
      </c>
      <c r="C37" s="33"/>
      <c r="D37" s="33"/>
      <c r="E37" s="33"/>
      <c r="F37" s="33"/>
      <c r="G37" s="34"/>
    </row>
    <row r="38" spans="1:7" x14ac:dyDescent="0.2">
      <c r="B38" s="35"/>
      <c r="C38" s="4"/>
      <c r="D38" s="4"/>
      <c r="E38" s="4"/>
      <c r="F38" s="4"/>
    </row>
    <row r="40" spans="1:7" ht="26" x14ac:dyDescent="0.3">
      <c r="A40" s="36" t="s">
        <v>37</v>
      </c>
      <c r="B40" s="36"/>
    </row>
    <row r="41" spans="1:7" ht="19" x14ac:dyDescent="0.25">
      <c r="A41" s="37" t="s">
        <v>38</v>
      </c>
      <c r="B41" s="47">
        <f>B22+B23</f>
        <v>143182125</v>
      </c>
      <c r="C41" s="38"/>
    </row>
    <row r="42" spans="1:7" ht="19" x14ac:dyDescent="0.25">
      <c r="A42" s="37" t="s">
        <v>39</v>
      </c>
      <c r="B42" s="47">
        <f>B41-B34</f>
        <v>140642125</v>
      </c>
      <c r="E42" s="39"/>
    </row>
    <row r="43" spans="1:7" ht="19" x14ac:dyDescent="0.25">
      <c r="A43" s="37" t="s">
        <v>40</v>
      </c>
      <c r="B43" s="47">
        <f>B42/(1+B37)</f>
        <v>108186250</v>
      </c>
      <c r="E43" s="39"/>
    </row>
    <row r="44" spans="1:7" ht="19" x14ac:dyDescent="0.25">
      <c r="A44" s="37" t="s">
        <v>41</v>
      </c>
      <c r="B44" s="47">
        <f>B43-B30</f>
        <v>102906250</v>
      </c>
    </row>
    <row r="45" spans="1:7" ht="19" x14ac:dyDescent="0.25">
      <c r="A45" s="37" t="s">
        <v>42</v>
      </c>
      <c r="B45" s="47">
        <f>B44/(1+B27)</f>
        <v>82325000</v>
      </c>
      <c r="E45" s="40"/>
    </row>
    <row r="46" spans="1:7" ht="19" x14ac:dyDescent="0.25">
      <c r="A46" s="37" t="s">
        <v>43</v>
      </c>
      <c r="B46" s="47">
        <f>B45/D22</f>
        <v>2225000</v>
      </c>
    </row>
    <row r="47" spans="1:7" ht="19" x14ac:dyDescent="0.25">
      <c r="A47" s="37" t="s">
        <v>44</v>
      </c>
      <c r="B47" s="47">
        <f>B46/E22*E30</f>
        <v>2781250</v>
      </c>
    </row>
    <row r="48" spans="1:7" ht="19" x14ac:dyDescent="0.25">
      <c r="A48" s="37" t="s">
        <v>45</v>
      </c>
      <c r="B48" s="47">
        <f>B47*D30</f>
        <v>180781250</v>
      </c>
    </row>
    <row r="49" spans="1:3" ht="19" x14ac:dyDescent="0.25">
      <c r="A49" s="37" t="s">
        <v>46</v>
      </c>
      <c r="B49" s="47">
        <f>B48*(1+B28)</f>
        <v>207898437.49999997</v>
      </c>
    </row>
    <row r="50" spans="1:3" ht="19" x14ac:dyDescent="0.25">
      <c r="A50" s="37" t="s">
        <v>47</v>
      </c>
      <c r="B50" s="47">
        <f>B30/F28*F30</f>
        <v>6391578.9473684216</v>
      </c>
      <c r="C50" s="41"/>
    </row>
    <row r="51" spans="1:3" ht="19" x14ac:dyDescent="0.25">
      <c r="A51" s="37" t="s">
        <v>48</v>
      </c>
      <c r="B51" s="47">
        <f>B49+B50</f>
        <v>214290016.44736838</v>
      </c>
      <c r="C51" s="41"/>
    </row>
    <row r="52" spans="1:3" ht="60" x14ac:dyDescent="0.25">
      <c r="A52" s="42" t="s">
        <v>49</v>
      </c>
      <c r="B52" s="48"/>
    </row>
    <row r="53" spans="1:3" ht="40" x14ac:dyDescent="0.25">
      <c r="A53" s="43" t="s">
        <v>5</v>
      </c>
      <c r="B53" s="48"/>
    </row>
    <row r="54" spans="1:3" ht="19" x14ac:dyDescent="0.25">
      <c r="A54" s="37" t="s">
        <v>50</v>
      </c>
      <c r="B54" s="48">
        <f>ROUND((B20-B24)/365,0)</f>
        <v>7</v>
      </c>
    </row>
    <row r="55" spans="1:3" ht="19" x14ac:dyDescent="0.25">
      <c r="A55" s="37" t="s">
        <v>51</v>
      </c>
      <c r="B55" s="47">
        <f>B54-B35</f>
        <v>4</v>
      </c>
    </row>
    <row r="56" spans="1:3" ht="19" x14ac:dyDescent="0.25">
      <c r="A56" s="46" t="s">
        <v>52</v>
      </c>
      <c r="B56" s="49">
        <f>B55/B25</f>
        <v>0.23529411764705882</v>
      </c>
    </row>
    <row r="57" spans="1:3" ht="20" thickBot="1" x14ac:dyDescent="0.3">
      <c r="A57" s="37" t="s">
        <v>53</v>
      </c>
      <c r="B57" s="47">
        <f>B51*(1-B56)</f>
        <v>163868836.10681111</v>
      </c>
    </row>
    <row r="58" spans="1:3" ht="27" thickBot="1" x14ac:dyDescent="0.35">
      <c r="A58" s="44" t="s">
        <v>54</v>
      </c>
      <c r="B58" s="50">
        <f>ROUND(B57,-3)</f>
        <v>163869000</v>
      </c>
    </row>
    <row r="59" spans="1:3" x14ac:dyDescent="0.2">
      <c r="B59" s="45"/>
    </row>
  </sheetData>
  <mergeCells count="12">
    <mergeCell ref="C32:G36"/>
    <mergeCell ref="A2:G2"/>
    <mergeCell ref="A3:G3"/>
    <mergeCell ref="A4:G4"/>
    <mergeCell ref="A5:G5"/>
    <mergeCell ref="A6:G6"/>
    <mergeCell ref="A7:G7"/>
    <mergeCell ref="A8:G8"/>
    <mergeCell ref="A9:G9"/>
    <mergeCell ref="A11:G11"/>
    <mergeCell ref="A14:G14"/>
    <mergeCell ref="A21:B2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импортная линия 2 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Natalia Kirshina</dc:creator>
  <cp:lastModifiedBy>Natalia Kirshina</cp:lastModifiedBy>
  <dcterms:created xsi:type="dcterms:W3CDTF">2024-06-22T09:17:49Z</dcterms:created>
  <dcterms:modified xsi:type="dcterms:W3CDTF">2024-06-22T11:51:27Z</dcterms:modified>
</cp:coreProperties>
</file>