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2"/>
  <workbookPr defaultThemeVersion="202300"/>
  <mc:AlternateContent xmlns:mc="http://schemas.openxmlformats.org/markup-compatibility/2006">
    <mc:Choice Requires="x15">
      <x15ac:absPath xmlns:x15ac="http://schemas.microsoft.com/office/spreadsheetml/2010/11/ac" url="/Users/nk/Downloads/"/>
    </mc:Choice>
  </mc:AlternateContent>
  <xr:revisionPtr revIDLastSave="0" documentId="13_ncr:1_{307FC7F8-6003-5F4F-B29B-464DFA78F2E5}" xr6:coauthVersionLast="47" xr6:coauthVersionMax="47" xr10:uidLastSave="{00000000-0000-0000-0000-000000000000}"/>
  <bookViews>
    <workbookView xWindow="6280" yWindow="3400" windowWidth="27040" windowHeight="15740" xr2:uid="{CB42CDAB-7BA3-FC43-A502-254885042CC1}"/>
  </bookViews>
  <sheets>
    <sheet name="Рыночная без НДС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74" i="1" l="1"/>
  <c r="A75" i="1"/>
  <c r="A73" i="1"/>
  <c r="D89" i="1"/>
  <c r="B89" i="1"/>
  <c r="C89" i="1" s="1"/>
  <c r="E89" i="1" s="1"/>
  <c r="I89" i="1" s="1"/>
  <c r="D88" i="1"/>
  <c r="B88" i="1"/>
  <c r="C88" i="1" s="1"/>
  <c r="E88" i="1" s="1"/>
  <c r="I88" i="1" s="1"/>
  <c r="C75" i="1"/>
  <c r="B82" i="1" s="1"/>
  <c r="B75" i="1"/>
  <c r="C74" i="1"/>
  <c r="H74" i="1" s="1"/>
  <c r="B74" i="1"/>
  <c r="C73" i="1"/>
  <c r="B80" i="1" s="1"/>
  <c r="B73" i="1"/>
  <c r="F65" i="1"/>
  <c r="E65" i="1"/>
  <c r="D65" i="1"/>
  <c r="C65" i="1"/>
  <c r="F64" i="1"/>
  <c r="E64" i="1"/>
  <c r="D64" i="1"/>
  <c r="C64" i="1"/>
  <c r="F63" i="1"/>
  <c r="E63" i="1"/>
  <c r="D63" i="1"/>
  <c r="C63" i="1"/>
  <c r="F62" i="1"/>
  <c r="E62" i="1"/>
  <c r="D62" i="1"/>
  <c r="C62" i="1"/>
  <c r="F61" i="1"/>
  <c r="E61" i="1"/>
  <c r="D61" i="1"/>
  <c r="C61" i="1"/>
  <c r="F60" i="1"/>
  <c r="E60" i="1"/>
  <c r="D60" i="1"/>
  <c r="C60" i="1"/>
  <c r="F59" i="1"/>
  <c r="E59" i="1"/>
  <c r="D59" i="1"/>
  <c r="C59" i="1"/>
  <c r="F58" i="1"/>
  <c r="E58" i="1"/>
  <c r="D58" i="1"/>
  <c r="C58" i="1"/>
  <c r="F57" i="1"/>
  <c r="E57" i="1"/>
  <c r="D57" i="1"/>
  <c r="C57" i="1"/>
  <c r="F56" i="1"/>
  <c r="E56" i="1"/>
  <c r="D56" i="1"/>
  <c r="C56" i="1"/>
  <c r="D73" i="1" s="1"/>
  <c r="E73" i="1" s="1"/>
  <c r="F73" i="1" s="1"/>
  <c r="G73" i="1" s="1"/>
  <c r="H73" i="1" s="1"/>
  <c r="F55" i="1"/>
  <c r="E55" i="1"/>
  <c r="D55" i="1"/>
  <c r="C55" i="1"/>
  <c r="B81" i="1" l="1"/>
  <c r="B83" i="1" s="1"/>
  <c r="C83" i="1" s="1"/>
  <c r="D83" i="1" s="1"/>
  <c r="H83" i="1" s="1"/>
  <c r="H88" i="1" s="1"/>
  <c r="D75" i="1"/>
  <c r="E75" i="1" s="1"/>
  <c r="F75" i="1" s="1"/>
  <c r="G75" i="1" s="1"/>
  <c r="H75" i="1" s="1"/>
  <c r="H76" i="1" s="1"/>
  <c r="H89" i="1" s="1"/>
  <c r="J89" i="1" s="1"/>
  <c r="J88" i="1" l="1"/>
  <c r="J90" i="1" l="1"/>
</calcChain>
</file>

<file path=xl/sharedStrings.xml><?xml version="1.0" encoding="utf-8"?>
<sst xmlns="http://schemas.openxmlformats.org/spreadsheetml/2006/main" count="88" uniqueCount="83">
  <si>
    <t>Определить рыночную стоимость импортной линии без НДС на 01.01.2017 для целей получения кредита. Определено, что ликвидационная стоимость меньше рыночной на 20%.</t>
  </si>
  <si>
    <r>
      <t xml:space="preserve">Остаточная балансовая стоимость производственной линии на дату оценки и величина амортизации составляет соответственно </t>
    </r>
    <r>
      <rPr>
        <sz val="11"/>
        <color theme="1"/>
        <rFont val="Calibri (Основной текст)"/>
        <charset val="204"/>
      </rPr>
      <t xml:space="preserve">729600000 </t>
    </r>
    <r>
      <rPr>
        <sz val="11"/>
        <color theme="1"/>
        <rFont val="Aptos Narrow"/>
        <family val="2"/>
        <charset val="204"/>
        <scheme val="minor"/>
      </rPr>
      <t xml:space="preserve">и </t>
    </r>
    <r>
      <rPr>
        <sz val="11"/>
        <color theme="1"/>
        <rFont val="Calibri (Основной текст)"/>
        <charset val="204"/>
      </rPr>
      <t>85200000 руб.</t>
    </r>
  </si>
  <si>
    <t>Дата постановки линии на баланс — 31.12.2009 г. С этой же даты начинает идти срок эксплуатации. Срок службы 17 лет</t>
  </si>
  <si>
    <t>Оценщик получил данные о порядке постановки на учет:</t>
  </si>
  <si>
    <t>30.06.2009 г. — 299 000 000 руб. - часть оплаты поставки линии от зарубежного поставщика</t>
  </si>
  <si>
    <t>30.08.2009 г. — 115 000 000  руб. — оплата СМР в России</t>
  </si>
  <si>
    <t>30.12.2009 г. — 265 000 000 руб. - оплата второй части за производственную линию от зарубежного поставщика</t>
  </si>
  <si>
    <r>
      <t xml:space="preserve">Пошлина составила </t>
    </r>
    <r>
      <rPr>
        <sz val="11"/>
        <color theme="1"/>
        <rFont val="Calibri (Основной текст)"/>
        <charset val="204"/>
      </rPr>
      <t>25%</t>
    </r>
    <r>
      <rPr>
        <sz val="11"/>
        <color theme="1"/>
        <rFont val="Aptos Narrow"/>
        <family val="2"/>
        <charset val="204"/>
        <scheme val="minor"/>
      </rPr>
      <t xml:space="preserve"> от стоимости оборудования на дату контракта; на дату оценки она составляет 15%. Все остальные затраты на поставку включены в контракт.</t>
    </r>
  </si>
  <si>
    <t>В 2015 году был произведен капитальный ремонт линии, в результате чего эффективный возраст линии уменьшился на 2 года. Агрегат капитальный ремонт в 2015 году не проходил.</t>
  </si>
  <si>
    <t>31.12.2014 г. была произведена переоценка балансовой стоимости линии, благодаря чему стоимость выросла на 20% (процесса амортизации это никак не коснулось).</t>
  </si>
  <si>
    <t>Расчет износа произвести по формуле 1-ехр(-1,6хТэф/Тсс)</t>
  </si>
  <si>
    <t>Курс евро на заданную дату</t>
  </si>
  <si>
    <t>Индекс цен на импортное оборудование в стране-производителе по отношению к 01.01.20ХХ</t>
  </si>
  <si>
    <t>Индекс цен на российское оборудование по отношению к 01.01.20ХХ</t>
  </si>
  <si>
    <t>Индекс цен на СМР по отношению к 01.01.20ХХ</t>
  </si>
  <si>
    <t xml:space="preserve">дата оценки </t>
  </si>
  <si>
    <t xml:space="preserve">стоимость </t>
  </si>
  <si>
    <t>учет НДС в стоимости</t>
  </si>
  <si>
    <t>величина НДС</t>
  </si>
  <si>
    <t>рыночная</t>
  </si>
  <si>
    <t>без НДС</t>
  </si>
  <si>
    <t xml:space="preserve">скидка ликвидационная </t>
  </si>
  <si>
    <t>остаточная балансовая стоимость линии на дату оценки</t>
  </si>
  <si>
    <t xml:space="preserve">амортизация на дату оценки </t>
  </si>
  <si>
    <t>дата платежа</t>
  </si>
  <si>
    <t>сумма, руб без НДС (постановка на учет - без НДС)</t>
  </si>
  <si>
    <t>примечание</t>
  </si>
  <si>
    <t>часть оплаты поставки линии от зарубежного поставщика</t>
  </si>
  <si>
    <t>оплата СМР в России</t>
  </si>
  <si>
    <t>оплата второй части за произвосдтвенную линию от зарубежного поставщика</t>
  </si>
  <si>
    <t>пошлина</t>
  </si>
  <si>
    <t>на дату контракта</t>
  </si>
  <si>
    <t>от стоимости оборудования</t>
  </si>
  <si>
    <t>на дату оценки</t>
  </si>
  <si>
    <t>дата постановки на баланс</t>
  </si>
  <si>
    <t>срок службы, лет</t>
  </si>
  <si>
    <t>капитальный ремонт линии</t>
  </si>
  <si>
    <t>изменение эфф возраста</t>
  </si>
  <si>
    <t>в 2015</t>
  </si>
  <si>
    <t>модернизация линии</t>
  </si>
  <si>
    <t>срок службы агрегата</t>
  </si>
  <si>
    <t>в 2014</t>
  </si>
  <si>
    <t>установлен российский агрегат</t>
  </si>
  <si>
    <t>переоценка балансовой стоимости</t>
  </si>
  <si>
    <t xml:space="preserve">рост стоимости </t>
  </si>
  <si>
    <t>процесса амортизации это никак не коснулось</t>
  </si>
  <si>
    <t>1 платеж</t>
  </si>
  <si>
    <t>2 платеж</t>
  </si>
  <si>
    <t>3 платеж и постановка на баланс (+1 день)</t>
  </si>
  <si>
    <t>начало службы агрегата</t>
  </si>
  <si>
    <t>дата оценки</t>
  </si>
  <si>
    <t>Основная линия</t>
  </si>
  <si>
    <t>На дату приобретения</t>
  </si>
  <si>
    <t>На дату оценки</t>
  </si>
  <si>
    <t>дата приобретения</t>
  </si>
  <si>
    <t>Цена на дату приобретения, руб.</t>
  </si>
  <si>
    <t>Цена,  на дату приобретения, евро</t>
  </si>
  <si>
    <t>Цена минус пошлина, евро</t>
  </si>
  <si>
    <t>Цена на дату оценки, евро</t>
  </si>
  <si>
    <t>Цена плюс пошлина, евро</t>
  </si>
  <si>
    <t>ПВС линии (без агрегата) на дату оценки, руб.</t>
  </si>
  <si>
    <t>НДС</t>
  </si>
  <si>
    <t>Агрегат</t>
  </si>
  <si>
    <t>ПВС первоначальная на 30.12.2009</t>
  </si>
  <si>
    <t>ПВС после переоценки 31.12.2014</t>
  </si>
  <si>
    <t>цена агрегата на дату приобретения, руб.</t>
  </si>
  <si>
    <t>ПВС агрегата на дату оценки, руб.</t>
  </si>
  <si>
    <t>всего ПВС в учете - линия до установки агрегата</t>
  </si>
  <si>
    <t>Расчет износа</t>
  </si>
  <si>
    <t>1-ехр(-1,6хТэф/Тсс)</t>
  </si>
  <si>
    <t>Расчет рыночной  стоимости линии на дату оценки</t>
  </si>
  <si>
    <t>Хронологический возраст на дату оценки</t>
  </si>
  <si>
    <t>Эффективный возраст на дату оценки (Тэф)</t>
  </si>
  <si>
    <t>срок службы (Тсс)</t>
  </si>
  <si>
    <t>износ</t>
  </si>
  <si>
    <t>ПВС</t>
  </si>
  <si>
    <t>Износ</t>
  </si>
  <si>
    <t>РС, без НДС</t>
  </si>
  <si>
    <t>Линия</t>
  </si>
  <si>
    <r>
      <t xml:space="preserve">нет НДС, поскольку даны данные бух учета - </t>
    </r>
    <r>
      <rPr>
        <b/>
        <sz val="11"/>
        <color rgb="FFFF0000"/>
        <rFont val="Aptos Narrow (Основной текст)"/>
        <charset val="204"/>
      </rPr>
      <t>ДОГАДКА</t>
    </r>
  </si>
  <si>
    <r>
      <t xml:space="preserve">после переоценки стоимость увеличилась на 20%; </t>
    </r>
    <r>
      <rPr>
        <u/>
        <sz val="11"/>
        <color theme="1"/>
        <rFont val="Aptos Narrow (Основной текст)"/>
        <charset val="204"/>
      </rPr>
      <t>переоценка связана с установкой агрегата</t>
    </r>
    <r>
      <rPr>
        <b/>
        <sz val="11"/>
        <color rgb="FFFF0000"/>
        <rFont val="Aptos Narrow (Основной текст)"/>
        <charset val="204"/>
      </rPr>
      <t xml:space="preserve"> (ДОГАДКА)</t>
    </r>
  </si>
  <si>
    <t xml:space="preserve">Дата </t>
  </si>
  <si>
    <t>В  2014 г. была произведена модернизация линии: на линии был установлен как улучшение российский агрегат. Начало эксплуатации агрегата 01.01.2015, срок службы агрегата 9 лет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</si>
</sst>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\ _₽_-;\-* #,##0\ _₽_-;_-* &quot;-&quot;??\ _₽_-;_-@_-"/>
    <numFmt numFmtId="165" formatCode="_-* #,##0.00\ _₽_-;\-* #,##0.00\ _₽_-;_-* &quot;-&quot;??\ _₽_-;_-@_-"/>
    <numFmt numFmtId="166" formatCode="_-* #,##0.0\ _₽_-;\-* #,##0.0\ _₽_-;_-* &quot;-&quot;?\ _₽_-;_-@_-"/>
  </numFmts>
  <fonts count="11" x14ac:knownFonts="1">
    <font>
      <sz val="11"/>
      <color theme="1"/>
      <name val="Aptos Narrow"/>
      <family val="2"/>
      <charset val="204"/>
      <scheme val="minor"/>
    </font>
    <font>
      <sz val="11"/>
      <color theme="1"/>
      <name val="Aptos Narrow"/>
      <family val="2"/>
      <charset val="204"/>
      <scheme val="minor"/>
    </font>
    <font>
      <sz val="11"/>
      <color theme="1"/>
      <name val="Calibri (Основной текст)"/>
      <charset val="204"/>
    </font>
    <font>
      <sz val="9"/>
      <color rgb="FF000000"/>
      <name val="Arial"/>
      <family val="2"/>
      <charset val="204"/>
    </font>
    <font>
      <sz val="11"/>
      <color rgb="FFFF0000"/>
      <name val="Aptos Narrow"/>
      <family val="2"/>
      <charset val="204"/>
      <scheme val="minor"/>
    </font>
    <font>
      <b/>
      <sz val="11"/>
      <color rgb="FFFF0000"/>
      <name val="Aptos Narrow"/>
      <family val="2"/>
      <scheme val="minor"/>
    </font>
    <font>
      <b/>
      <sz val="11"/>
      <color theme="1"/>
      <name val="Aptos Narrow"/>
      <scheme val="minor"/>
    </font>
    <font>
      <b/>
      <sz val="11"/>
      <color rgb="FFFF0000"/>
      <name val="Aptos Narrow (Основной текст)"/>
      <charset val="204"/>
    </font>
    <font>
      <b/>
      <sz val="20"/>
      <color theme="1"/>
      <name val="Aptos Narrow"/>
      <scheme val="minor"/>
    </font>
    <font>
      <sz val="20"/>
      <color theme="1"/>
      <name val="Aptos Narrow"/>
      <scheme val="minor"/>
    </font>
    <font>
      <u/>
      <sz val="11"/>
      <color theme="1"/>
      <name val="Aptos Narrow (Основной текст)"/>
      <charset val="204"/>
    </font>
  </fonts>
  <fills count="1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3D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6F1C6"/>
        <bgColor indexed="64"/>
      </patternFill>
    </fill>
    <fill>
      <patternFill patternType="solid">
        <fgColor rgb="FFEEEDB0"/>
        <bgColor indexed="64"/>
      </patternFill>
    </fill>
    <fill>
      <patternFill patternType="solid">
        <fgColor theme="3" tint="0.89999084444715716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749992370372631"/>
        <bgColor indexed="64"/>
      </patternFill>
    </fill>
    <fill>
      <patternFill patternType="solid">
        <fgColor theme="6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8">
    <xf numFmtId="0" fontId="0" fillId="0" borderId="0" xfId="0"/>
    <xf numFmtId="0" fontId="0" fillId="0" borderId="0" xfId="0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3" borderId="0" xfId="0" applyFill="1" applyAlignment="1">
      <alignment horizontal="left" vertical="center"/>
    </xf>
    <xf numFmtId="9" fontId="0" fillId="3" borderId="0" xfId="0" applyNumberFormat="1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14" fontId="0" fillId="3" borderId="0" xfId="0" applyNumberFormat="1" applyFill="1" applyAlignment="1">
      <alignment horizontal="left" vertical="center"/>
    </xf>
    <xf numFmtId="0" fontId="4" fillId="3" borderId="5" xfId="0" applyFont="1" applyFill="1" applyBorder="1" applyAlignment="1">
      <alignment horizontal="left" vertical="center"/>
    </xf>
    <xf numFmtId="9" fontId="4" fillId="3" borderId="0" xfId="0" applyNumberFormat="1" applyFont="1" applyFill="1" applyAlignment="1">
      <alignment horizontal="left" vertical="center"/>
    </xf>
    <xf numFmtId="0" fontId="5" fillId="0" borderId="0" xfId="0" applyFont="1" applyAlignment="1">
      <alignment horizontal="center" vertical="center"/>
    </xf>
    <xf numFmtId="3" fontId="0" fillId="4" borderId="0" xfId="0" applyNumberFormat="1" applyFill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3" fontId="0" fillId="3" borderId="0" xfId="0" applyNumberFormat="1" applyFill="1" applyAlignment="1">
      <alignment horizontal="center" vertical="center"/>
    </xf>
    <xf numFmtId="0" fontId="0" fillId="3" borderId="1" xfId="0" applyFill="1" applyBorder="1" applyAlignment="1">
      <alignment horizontal="left" vertical="center"/>
    </xf>
    <xf numFmtId="0" fontId="0" fillId="3" borderId="2" xfId="0" applyFill="1" applyBorder="1" applyAlignment="1">
      <alignment horizontal="left" vertical="center"/>
    </xf>
    <xf numFmtId="0" fontId="0" fillId="3" borderId="3" xfId="0" applyFill="1" applyBorder="1" applyAlignment="1">
      <alignment horizontal="center" vertical="center"/>
    </xf>
    <xf numFmtId="14" fontId="0" fillId="3" borderId="4" xfId="0" applyNumberFormat="1" applyFill="1" applyBorder="1" applyAlignment="1">
      <alignment horizontal="left" vertical="center"/>
    </xf>
    <xf numFmtId="3" fontId="0" fillId="5" borderId="0" xfId="0" applyNumberFormat="1" applyFill="1" applyAlignment="1">
      <alignment horizontal="center" vertical="center"/>
    </xf>
    <xf numFmtId="0" fontId="4" fillId="3" borderId="0" xfId="0" applyFont="1" applyFill="1" applyAlignment="1">
      <alignment horizontal="left" vertical="center"/>
    </xf>
    <xf numFmtId="0" fontId="4" fillId="0" borderId="0" xfId="0" applyFont="1" applyAlignment="1">
      <alignment horizontal="left" vertical="center"/>
    </xf>
    <xf numFmtId="3" fontId="0" fillId="6" borderId="0" xfId="0" applyNumberFormat="1" applyFill="1" applyAlignment="1">
      <alignment horizontal="center" vertical="center"/>
    </xf>
    <xf numFmtId="0" fontId="0" fillId="3" borderId="5" xfId="0" applyFill="1" applyBorder="1" applyAlignment="1">
      <alignment horizontal="left" vertical="center"/>
    </xf>
    <xf numFmtId="14" fontId="0" fillId="3" borderId="6" xfId="0" applyNumberFormat="1" applyFill="1" applyBorder="1" applyAlignment="1">
      <alignment horizontal="left" vertical="center"/>
    </xf>
    <xf numFmtId="3" fontId="0" fillId="7" borderId="7" xfId="0" applyNumberForma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left" vertical="center"/>
    </xf>
    <xf numFmtId="9" fontId="0" fillId="3" borderId="0" xfId="0" applyNumberFormat="1" applyFill="1" applyAlignment="1">
      <alignment horizontal="left" vertical="center"/>
    </xf>
    <xf numFmtId="3" fontId="0" fillId="3" borderId="0" xfId="0" applyNumberFormat="1" applyFill="1" applyAlignment="1">
      <alignment horizontal="left" vertical="center"/>
    </xf>
    <xf numFmtId="3" fontId="0" fillId="0" borderId="0" xfId="0" applyNumberFormat="1" applyAlignment="1">
      <alignment horizontal="left" vertical="center"/>
    </xf>
    <xf numFmtId="14" fontId="0" fillId="0" borderId="0" xfId="0" applyNumberFormat="1" applyAlignment="1">
      <alignment horizontal="left" vertical="center"/>
    </xf>
    <xf numFmtId="0" fontId="0" fillId="4" borderId="0" xfId="0" applyFill="1" applyAlignment="1">
      <alignment horizontal="left" vertical="center"/>
    </xf>
    <xf numFmtId="0" fontId="0" fillId="4" borderId="0" xfId="0" applyFill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3" borderId="9" xfId="0" applyFill="1" applyBorder="1" applyAlignment="1">
      <alignment horizontal="left" vertical="center"/>
    </xf>
    <xf numFmtId="0" fontId="0" fillId="3" borderId="9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14" fontId="3" fillId="5" borderId="9" xfId="0" applyNumberFormat="1" applyFont="1" applyFill="1" applyBorder="1" applyAlignment="1">
      <alignment horizontal="center" vertical="center" wrapText="1"/>
    </xf>
    <xf numFmtId="0" fontId="0" fillId="5" borderId="9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14" fontId="3" fillId="3" borderId="9" xfId="0" applyNumberFormat="1" applyFont="1" applyFill="1" applyBorder="1" applyAlignment="1">
      <alignment horizontal="center" vertical="center" wrapText="1"/>
    </xf>
    <xf numFmtId="14" fontId="3" fillId="6" borderId="9" xfId="0" applyNumberFormat="1" applyFont="1" applyFill="1" applyBorder="1" applyAlignment="1">
      <alignment horizontal="center" vertical="center" wrapText="1"/>
    </xf>
    <xf numFmtId="0" fontId="0" fillId="6" borderId="9" xfId="0" applyFill="1" applyBorder="1" applyAlignment="1">
      <alignment horizontal="center" vertical="center"/>
    </xf>
    <xf numFmtId="14" fontId="3" fillId="7" borderId="9" xfId="0" applyNumberFormat="1" applyFont="1" applyFill="1" applyBorder="1" applyAlignment="1">
      <alignment horizontal="center" vertical="center" wrapText="1"/>
    </xf>
    <xf numFmtId="0" fontId="0" fillId="7" borderId="9" xfId="0" applyFill="1" applyBorder="1" applyAlignment="1">
      <alignment horizontal="center" vertical="center"/>
    </xf>
    <xf numFmtId="14" fontId="3" fillId="8" borderId="9" xfId="0" applyNumberFormat="1" applyFont="1" applyFill="1" applyBorder="1" applyAlignment="1">
      <alignment horizontal="center" vertical="center" wrapText="1"/>
    </xf>
    <xf numFmtId="0" fontId="0" fillId="8" borderId="9" xfId="0" applyFill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4" fontId="3" fillId="4" borderId="9" xfId="0" applyNumberFormat="1" applyFont="1" applyFill="1" applyBorder="1" applyAlignment="1">
      <alignment horizontal="center" vertical="center" wrapText="1"/>
    </xf>
    <xf numFmtId="0" fontId="0" fillId="4" borderId="9" xfId="0" applyFill="1" applyBorder="1" applyAlignment="1">
      <alignment horizontal="center" vertical="center"/>
    </xf>
    <xf numFmtId="165" fontId="0" fillId="0" borderId="0" xfId="1" applyFont="1"/>
    <xf numFmtId="0" fontId="0" fillId="9" borderId="11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9" borderId="16" xfId="0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165" fontId="0" fillId="0" borderId="15" xfId="1" applyFont="1" applyBorder="1"/>
    <xf numFmtId="0" fontId="0" fillId="0" borderId="9" xfId="0" applyBorder="1"/>
    <xf numFmtId="9" fontId="0" fillId="6" borderId="16" xfId="0" applyNumberFormat="1" applyFill="1" applyBorder="1" applyAlignment="1">
      <alignment horizontal="center"/>
    </xf>
    <xf numFmtId="0" fontId="0" fillId="0" borderId="15" xfId="0" applyBorder="1" applyAlignment="1">
      <alignment horizontal="center"/>
    </xf>
    <xf numFmtId="9" fontId="0" fillId="4" borderId="9" xfId="0" applyNumberFormat="1" applyFill="1" applyBorder="1" applyAlignment="1">
      <alignment horizontal="center"/>
    </xf>
    <xf numFmtId="0" fontId="0" fillId="0" borderId="17" xfId="0" applyBorder="1"/>
    <xf numFmtId="0" fontId="0" fillId="0" borderId="11" xfId="0" applyBorder="1" applyAlignment="1">
      <alignment vertical="center"/>
    </xf>
    <xf numFmtId="14" fontId="0" fillId="0" borderId="15" xfId="1" applyNumberFormat="1" applyFont="1" applyBorder="1" applyAlignment="1">
      <alignment horizontal="center" vertical="center"/>
    </xf>
    <xf numFmtId="164" fontId="0" fillId="0" borderId="9" xfId="1" applyNumberFormat="1" applyFont="1" applyBorder="1" applyAlignment="1">
      <alignment vertical="center"/>
    </xf>
    <xf numFmtId="164" fontId="0" fillId="0" borderId="16" xfId="1" applyNumberFormat="1" applyFont="1" applyBorder="1" applyAlignment="1">
      <alignment vertical="center"/>
    </xf>
    <xf numFmtId="164" fontId="0" fillId="0" borderId="15" xfId="0" applyNumberFormat="1" applyBorder="1" applyAlignment="1">
      <alignment vertical="center"/>
    </xf>
    <xf numFmtId="164" fontId="0" fillId="0" borderId="9" xfId="0" applyNumberFormat="1" applyBorder="1" applyAlignment="1">
      <alignment vertical="center"/>
    </xf>
    <xf numFmtId="164" fontId="0" fillId="0" borderId="16" xfId="0" applyNumberForma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164" fontId="6" fillId="4" borderId="20" xfId="0" applyNumberFormat="1" applyFont="1" applyFill="1" applyBorder="1" applyAlignment="1">
      <alignment vertical="center"/>
    </xf>
    <xf numFmtId="0" fontId="0" fillId="10" borderId="9" xfId="0" applyFill="1" applyBorder="1" applyAlignment="1">
      <alignment horizontal="center" vertical="center"/>
    </xf>
    <xf numFmtId="0" fontId="0" fillId="11" borderId="9" xfId="0" applyFill="1" applyBorder="1" applyAlignment="1">
      <alignment horizontal="center" vertical="center" wrapText="1"/>
    </xf>
    <xf numFmtId="0" fontId="0" fillId="10" borderId="9" xfId="0" applyFill="1" applyBorder="1" applyAlignment="1">
      <alignment horizontal="center" vertical="center" wrapText="1"/>
    </xf>
    <xf numFmtId="3" fontId="0" fillId="0" borderId="9" xfId="0" applyNumberFormat="1" applyBorder="1" applyAlignment="1">
      <alignment horizontal="center"/>
    </xf>
    <xf numFmtId="3" fontId="0" fillId="0" borderId="9" xfId="1" applyNumberFormat="1" applyFont="1" applyBorder="1" applyAlignment="1">
      <alignment horizontal="center"/>
    </xf>
    <xf numFmtId="3" fontId="0" fillId="12" borderId="9" xfId="1" applyNumberFormat="1" applyFont="1" applyFill="1" applyBorder="1" applyAlignment="1">
      <alignment horizontal="center"/>
    </xf>
    <xf numFmtId="3" fontId="0" fillId="11" borderId="9" xfId="1" applyNumberFormat="1" applyFont="1" applyFill="1" applyBorder="1" applyAlignment="1">
      <alignment horizontal="center"/>
    </xf>
    <xf numFmtId="164" fontId="0" fillId="10" borderId="9" xfId="0" applyNumberFormat="1" applyFill="1" applyBorder="1"/>
    <xf numFmtId="164" fontId="0" fillId="0" borderId="9" xfId="0" applyNumberFormat="1" applyBorder="1"/>
    <xf numFmtId="164" fontId="6" fillId="10" borderId="9" xfId="1" applyNumberFormat="1" applyFont="1" applyFill="1" applyBorder="1"/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0" fontId="0" fillId="12" borderId="9" xfId="0" applyFill="1" applyBorder="1" applyAlignment="1">
      <alignment horizontal="center" vertical="center" wrapText="1"/>
    </xf>
    <xf numFmtId="164" fontId="6" fillId="0" borderId="0" xfId="0" applyNumberFormat="1" applyFont="1"/>
    <xf numFmtId="164" fontId="4" fillId="0" borderId="0" xfId="0" applyNumberFormat="1" applyFont="1"/>
    <xf numFmtId="164" fontId="0" fillId="0" borderId="0" xfId="0" applyNumberFormat="1"/>
    <xf numFmtId="0" fontId="8" fillId="13" borderId="0" xfId="0" applyFont="1" applyFill="1"/>
    <xf numFmtId="0" fontId="9" fillId="13" borderId="0" xfId="0" applyFont="1" applyFill="1"/>
    <xf numFmtId="14" fontId="0" fillId="0" borderId="0" xfId="0" applyNumberFormat="1" applyAlignment="1">
      <alignment horizontal="center"/>
    </xf>
    <xf numFmtId="0" fontId="0" fillId="0" borderId="9" xfId="0" applyBorder="1" applyAlignment="1">
      <alignment horizontal="center"/>
    </xf>
    <xf numFmtId="3" fontId="0" fillId="10" borderId="9" xfId="0" applyNumberFormat="1" applyFill="1" applyBorder="1" applyAlignment="1">
      <alignment horizontal="center"/>
    </xf>
    <xf numFmtId="0" fontId="0" fillId="9" borderId="9" xfId="0" applyFill="1" applyBorder="1" applyAlignment="1">
      <alignment horizontal="center"/>
    </xf>
    <xf numFmtId="166" fontId="0" fillId="0" borderId="0" xfId="0" applyNumberFormat="1"/>
    <xf numFmtId="3" fontId="0" fillId="10" borderId="11" xfId="0" applyNumberFormat="1" applyFill="1" applyBorder="1" applyAlignment="1">
      <alignment horizontal="center" vertical="center"/>
    </xf>
    <xf numFmtId="164" fontId="6" fillId="4" borderId="21" xfId="0" applyNumberFormat="1" applyFont="1" applyFill="1" applyBorder="1"/>
    <xf numFmtId="0" fontId="0" fillId="0" borderId="9" xfId="0" applyBorder="1" applyAlignment="1">
      <alignment horizontal="center" vertical="center"/>
    </xf>
    <xf numFmtId="164" fontId="4" fillId="0" borderId="9" xfId="0" applyNumberFormat="1" applyFont="1" applyBorder="1" applyAlignment="1">
      <alignment horizontal="center" vertical="center"/>
    </xf>
    <xf numFmtId="10" fontId="0" fillId="0" borderId="9" xfId="0" applyNumberFormat="1" applyBorder="1" applyAlignment="1">
      <alignment horizontal="center" vertical="center"/>
    </xf>
    <xf numFmtId="164" fontId="0" fillId="0" borderId="9" xfId="1" applyNumberFormat="1" applyFont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0" fontId="0" fillId="14" borderId="9" xfId="0" applyFill="1" applyBorder="1" applyAlignment="1">
      <alignment horizontal="center" vertical="center"/>
    </xf>
    <xf numFmtId="10" fontId="0" fillId="0" borderId="9" xfId="2" applyNumberFormat="1" applyFont="1" applyBorder="1" applyAlignment="1">
      <alignment horizontal="center" vertical="center"/>
    </xf>
    <xf numFmtId="0" fontId="4" fillId="0" borderId="11" xfId="0" applyFont="1" applyBorder="1"/>
    <xf numFmtId="0" fontId="0" fillId="15" borderId="11" xfId="0" applyFill="1" applyBorder="1" applyAlignment="1">
      <alignment horizontal="center" vertical="center"/>
    </xf>
    <xf numFmtId="0" fontId="0" fillId="15" borderId="9" xfId="0" applyFill="1" applyBorder="1" applyAlignment="1">
      <alignment horizontal="center" vertical="center" wrapText="1"/>
    </xf>
    <xf numFmtId="0" fontId="0" fillId="2" borderId="0" xfId="0" applyFill="1" applyAlignment="1">
      <alignment horizontal="left" vertical="center" wrapText="1"/>
    </xf>
    <xf numFmtId="0" fontId="0" fillId="2" borderId="17" xfId="0" applyFill="1" applyBorder="1" applyAlignment="1">
      <alignment horizontal="left" vertical="center" wrapText="1"/>
    </xf>
    <xf numFmtId="0" fontId="0" fillId="2" borderId="15" xfId="0" applyFill="1" applyBorder="1" applyAlignment="1">
      <alignment horizontal="center" vertical="center"/>
    </xf>
    <xf numFmtId="14" fontId="3" fillId="2" borderId="15" xfId="0" applyNumberFormat="1" applyFont="1" applyFill="1" applyBorder="1" applyAlignment="1">
      <alignment horizontal="center" vertical="center" wrapText="1"/>
    </xf>
    <xf numFmtId="14" fontId="3" fillId="2" borderId="18" xfId="0" applyNumberFormat="1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0" fillId="2" borderId="28" xfId="0" applyFill="1" applyBorder="1" applyAlignment="1">
      <alignment horizontal="left" vertical="center" wrapText="1"/>
    </xf>
    <xf numFmtId="0" fontId="0" fillId="2" borderId="29" xfId="0" applyFill="1" applyBorder="1" applyAlignment="1">
      <alignment horizontal="left" vertical="center" wrapText="1"/>
    </xf>
    <xf numFmtId="0" fontId="0" fillId="9" borderId="11" xfId="0" applyFill="1" applyBorder="1" applyAlignment="1">
      <alignment horizontal="center" vertical="center"/>
    </xf>
    <xf numFmtId="0" fontId="0" fillId="6" borderId="12" xfId="0" applyFill="1" applyBorder="1" applyAlignment="1">
      <alignment horizontal="center"/>
    </xf>
    <xf numFmtId="0" fontId="0" fillId="6" borderId="13" xfId="0" applyFill="1" applyBorder="1" applyAlignment="1">
      <alignment horizontal="center"/>
    </xf>
    <xf numFmtId="0" fontId="0" fillId="6" borderId="14" xfId="0" applyFill="1" applyBorder="1" applyAlignment="1">
      <alignment horizontal="center"/>
    </xf>
    <xf numFmtId="0" fontId="0" fillId="5" borderId="12" xfId="0" applyFill="1" applyBorder="1" applyAlignment="1">
      <alignment horizontal="center"/>
    </xf>
    <xf numFmtId="0" fontId="0" fillId="5" borderId="13" xfId="0" applyFill="1" applyBorder="1" applyAlignment="1">
      <alignment horizontal="center"/>
    </xf>
    <xf numFmtId="0" fontId="0" fillId="5" borderId="14" xfId="0" applyFill="1" applyBorder="1" applyAlignment="1">
      <alignment horizontal="center"/>
    </xf>
    <xf numFmtId="0" fontId="8" fillId="4" borderId="0" xfId="0" applyFont="1" applyFill="1" applyAlignment="1">
      <alignment horizontal="center"/>
    </xf>
    <xf numFmtId="0" fontId="0" fillId="2" borderId="25" xfId="0" applyFill="1" applyBorder="1" applyAlignment="1">
      <alignment horizontal="left" vertical="center" wrapText="1"/>
    </xf>
    <xf numFmtId="0" fontId="0" fillId="2" borderId="0" xfId="0" applyFill="1" applyAlignment="1">
      <alignment horizontal="left" vertical="center" wrapText="1"/>
    </xf>
    <xf numFmtId="0" fontId="0" fillId="2" borderId="17" xfId="0" applyFill="1" applyBorder="1" applyAlignment="1">
      <alignment horizontal="left" vertical="center" wrapText="1"/>
    </xf>
    <xf numFmtId="0" fontId="0" fillId="2" borderId="26" xfId="0" applyFill="1" applyBorder="1" applyAlignment="1">
      <alignment horizontal="left" vertical="center" wrapText="1"/>
    </xf>
    <xf numFmtId="0" fontId="0" fillId="2" borderId="7" xfId="0" applyFill="1" applyBorder="1" applyAlignment="1">
      <alignment horizontal="left" vertical="center" wrapText="1"/>
    </xf>
    <xf numFmtId="0" fontId="0" fillId="2" borderId="27" xfId="0" applyFill="1" applyBorder="1" applyAlignment="1">
      <alignment horizontal="left" vertical="center" wrapText="1"/>
    </xf>
    <xf numFmtId="0" fontId="0" fillId="2" borderId="1" xfId="0" applyFill="1" applyBorder="1" applyAlignment="1">
      <alignment horizontal="left" vertical="center" wrapText="1"/>
    </xf>
    <xf numFmtId="0" fontId="0" fillId="2" borderId="2" xfId="0" applyFill="1" applyBorder="1" applyAlignment="1">
      <alignment horizontal="left" vertical="center" wrapText="1"/>
    </xf>
    <xf numFmtId="0" fontId="0" fillId="2" borderId="3" xfId="0" applyFill="1" applyBorder="1" applyAlignment="1">
      <alignment horizontal="left" vertical="center" wrapText="1"/>
    </xf>
    <xf numFmtId="0" fontId="0" fillId="2" borderId="22" xfId="0" applyFill="1" applyBorder="1" applyAlignment="1">
      <alignment horizontal="left" vertical="center" wrapText="1"/>
    </xf>
    <xf numFmtId="0" fontId="0" fillId="2" borderId="23" xfId="0" applyFill="1" applyBorder="1" applyAlignment="1">
      <alignment horizontal="left" vertical="center" wrapText="1"/>
    </xf>
    <xf numFmtId="0" fontId="0" fillId="2" borderId="24" xfId="0" applyFill="1" applyBorder="1" applyAlignment="1">
      <alignment horizontal="left" vertical="center" wrapText="1"/>
    </xf>
  </cellXfs>
  <cellStyles count="3">
    <cellStyle name="Обычный" xfId="0" builtinId="0"/>
    <cellStyle name="Процентный" xfId="2" builtinId="5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Стандартная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7AD6DB-1B3F-A14C-8B59-09812930C8F4}">
  <dimension ref="A2:Q90"/>
  <sheetViews>
    <sheetView tabSelected="1" zoomScaleNormal="100" workbookViewId="0">
      <selection activeCell="A10" sqref="A10"/>
    </sheetView>
  </sheetViews>
  <sheetFormatPr baseColWidth="10" defaultColWidth="8.83203125" defaultRowHeight="15" x14ac:dyDescent="0.2"/>
  <cols>
    <col min="1" max="1" width="35.5" customWidth="1"/>
    <col min="2" max="2" width="26.1640625" customWidth="1"/>
    <col min="3" max="3" width="24.33203125" customWidth="1"/>
    <col min="4" max="6" width="21.6640625" customWidth="1"/>
    <col min="7" max="7" width="14" customWidth="1"/>
    <col min="8" max="8" width="20.1640625" customWidth="1"/>
    <col min="9" max="9" width="14" customWidth="1"/>
    <col min="10" max="10" width="28.1640625" customWidth="1"/>
    <col min="11" max="11" width="19.6640625" bestFit="1" customWidth="1"/>
    <col min="12" max="13" width="16.1640625" bestFit="1" customWidth="1"/>
  </cols>
  <sheetData>
    <row r="2" spans="2:12" s="1" customFormat="1" ht="16" thickBot="1" x14ac:dyDescent="0.25">
      <c r="B2" s="132" t="s">
        <v>0</v>
      </c>
      <c r="C2" s="133"/>
      <c r="D2" s="133"/>
      <c r="E2" s="133"/>
      <c r="F2" s="133"/>
      <c r="G2" s="133"/>
      <c r="H2" s="133"/>
      <c r="I2" s="133"/>
      <c r="J2" s="133"/>
      <c r="K2" s="133"/>
      <c r="L2" s="134"/>
    </row>
    <row r="3" spans="2:12" s="1" customFormat="1" x14ac:dyDescent="0.2">
      <c r="B3" s="135" t="s">
        <v>1</v>
      </c>
      <c r="C3" s="136"/>
      <c r="D3" s="136"/>
      <c r="E3" s="136"/>
      <c r="F3" s="136"/>
      <c r="G3" s="136"/>
      <c r="H3" s="136"/>
      <c r="I3" s="136"/>
      <c r="J3" s="136"/>
      <c r="K3" s="136"/>
      <c r="L3" s="137"/>
    </row>
    <row r="4" spans="2:12" s="1" customFormat="1" x14ac:dyDescent="0.2">
      <c r="B4" s="126" t="s">
        <v>2</v>
      </c>
      <c r="C4" s="127"/>
      <c r="D4" s="127"/>
      <c r="E4" s="127"/>
      <c r="F4" s="127"/>
      <c r="G4" s="127"/>
      <c r="H4" s="127"/>
      <c r="I4" s="127"/>
      <c r="J4" s="127"/>
      <c r="K4" s="127"/>
      <c r="L4" s="128"/>
    </row>
    <row r="5" spans="2:12" s="1" customFormat="1" x14ac:dyDescent="0.2">
      <c r="B5" s="126" t="s">
        <v>3</v>
      </c>
      <c r="C5" s="127"/>
      <c r="D5" s="127"/>
      <c r="E5" s="127"/>
      <c r="F5" s="127"/>
      <c r="G5" s="127"/>
      <c r="H5" s="127"/>
      <c r="I5" s="127"/>
      <c r="J5" s="127"/>
      <c r="K5" s="127"/>
      <c r="L5" s="128"/>
    </row>
    <row r="6" spans="2:12" s="1" customFormat="1" x14ac:dyDescent="0.2">
      <c r="B6" s="126" t="s">
        <v>4</v>
      </c>
      <c r="C6" s="127"/>
      <c r="D6" s="127"/>
      <c r="E6" s="127"/>
      <c r="F6" s="127"/>
      <c r="G6" s="127"/>
      <c r="H6" s="127"/>
      <c r="I6" s="127"/>
      <c r="J6" s="127"/>
      <c r="K6" s="127"/>
      <c r="L6" s="128"/>
    </row>
    <row r="7" spans="2:12" s="1" customFormat="1" x14ac:dyDescent="0.2">
      <c r="B7" s="126" t="s">
        <v>5</v>
      </c>
      <c r="C7" s="127"/>
      <c r="D7" s="127"/>
      <c r="E7" s="127"/>
      <c r="F7" s="127"/>
      <c r="G7" s="127"/>
      <c r="H7" s="127"/>
      <c r="I7" s="127"/>
      <c r="J7" s="127"/>
      <c r="K7" s="127"/>
      <c r="L7" s="128"/>
    </row>
    <row r="8" spans="2:12" s="1" customFormat="1" x14ac:dyDescent="0.2">
      <c r="B8" s="126" t="s">
        <v>6</v>
      </c>
      <c r="C8" s="127"/>
      <c r="D8" s="127"/>
      <c r="E8" s="127"/>
      <c r="F8" s="127"/>
      <c r="G8" s="127"/>
      <c r="H8" s="127"/>
      <c r="I8" s="127"/>
      <c r="J8" s="127"/>
      <c r="K8" s="127"/>
      <c r="L8" s="128"/>
    </row>
    <row r="9" spans="2:12" s="1" customFormat="1" x14ac:dyDescent="0.2">
      <c r="B9" s="126" t="s">
        <v>7</v>
      </c>
      <c r="C9" s="127"/>
      <c r="D9" s="127"/>
      <c r="E9" s="127"/>
      <c r="F9" s="127"/>
      <c r="G9" s="127"/>
      <c r="H9" s="127"/>
      <c r="I9" s="127"/>
      <c r="J9" s="127"/>
      <c r="K9" s="127"/>
      <c r="L9" s="128"/>
    </row>
    <row r="10" spans="2:12" s="1" customFormat="1" x14ac:dyDescent="0.2">
      <c r="B10" s="126" t="s">
        <v>82</v>
      </c>
      <c r="C10" s="127"/>
      <c r="D10" s="127"/>
      <c r="E10" s="127"/>
      <c r="F10" s="127"/>
      <c r="G10" s="127"/>
      <c r="H10" s="127"/>
      <c r="I10" s="127"/>
      <c r="J10" s="127"/>
      <c r="K10" s="127"/>
      <c r="L10" s="128"/>
    </row>
    <row r="11" spans="2:12" s="1" customFormat="1" x14ac:dyDescent="0.2">
      <c r="B11" s="126" t="s">
        <v>8</v>
      </c>
      <c r="C11" s="127"/>
      <c r="D11" s="127"/>
      <c r="E11" s="127"/>
      <c r="F11" s="127"/>
      <c r="G11" s="127"/>
      <c r="H11" s="127"/>
      <c r="I11" s="127"/>
      <c r="J11" s="127"/>
      <c r="K11" s="127"/>
      <c r="L11" s="128"/>
    </row>
    <row r="12" spans="2:12" s="1" customFormat="1" x14ac:dyDescent="0.2">
      <c r="B12" s="126" t="s">
        <v>9</v>
      </c>
      <c r="C12" s="127"/>
      <c r="D12" s="127"/>
      <c r="E12" s="127"/>
      <c r="F12" s="127"/>
      <c r="G12" s="127"/>
      <c r="H12" s="127"/>
      <c r="I12" s="127"/>
      <c r="J12" s="127"/>
      <c r="K12" s="127"/>
      <c r="L12" s="128"/>
    </row>
    <row r="13" spans="2:12" s="1" customFormat="1" x14ac:dyDescent="0.2">
      <c r="B13" s="129" t="s">
        <v>10</v>
      </c>
      <c r="C13" s="130"/>
      <c r="D13" s="130"/>
      <c r="E13" s="130"/>
      <c r="F13" s="130"/>
      <c r="G13" s="130"/>
      <c r="H13" s="130"/>
      <c r="I13" s="130"/>
      <c r="J13" s="130"/>
      <c r="K13" s="130"/>
      <c r="L13" s="131"/>
    </row>
    <row r="14" spans="2:12" s="1" customFormat="1" ht="64" x14ac:dyDescent="0.2">
      <c r="B14" s="112" t="s">
        <v>81</v>
      </c>
      <c r="C14" s="2" t="s">
        <v>11</v>
      </c>
      <c r="D14" s="2" t="s">
        <v>12</v>
      </c>
      <c r="E14" s="2" t="s">
        <v>13</v>
      </c>
      <c r="F14" s="2" t="s">
        <v>14</v>
      </c>
      <c r="G14" s="110"/>
      <c r="H14" s="110"/>
      <c r="I14" s="110"/>
      <c r="J14" s="110"/>
      <c r="K14" s="110"/>
      <c r="L14" s="111"/>
    </row>
    <row r="15" spans="2:12" s="1" customFormat="1" x14ac:dyDescent="0.2">
      <c r="B15" s="113">
        <v>39994</v>
      </c>
      <c r="C15" s="3">
        <v>37</v>
      </c>
      <c r="D15" s="3">
        <v>2.4</v>
      </c>
      <c r="E15" s="3">
        <v>60</v>
      </c>
      <c r="F15" s="3">
        <v>75</v>
      </c>
      <c r="G15" s="110"/>
      <c r="H15" s="110"/>
      <c r="I15" s="110"/>
      <c r="J15" s="110"/>
      <c r="K15" s="110"/>
      <c r="L15" s="111"/>
    </row>
    <row r="16" spans="2:12" s="1" customFormat="1" x14ac:dyDescent="0.2">
      <c r="B16" s="113">
        <v>40024</v>
      </c>
      <c r="C16" s="3">
        <v>38</v>
      </c>
      <c r="D16" s="3">
        <v>2.5</v>
      </c>
      <c r="E16" s="3">
        <v>61</v>
      </c>
      <c r="F16" s="3">
        <v>76</v>
      </c>
      <c r="G16" s="110"/>
      <c r="H16" s="110"/>
      <c r="I16" s="110"/>
      <c r="J16" s="110"/>
      <c r="K16" s="110"/>
      <c r="L16" s="111"/>
    </row>
    <row r="17" spans="1:17" s="1" customFormat="1" x14ac:dyDescent="0.2">
      <c r="B17" s="113">
        <v>40055</v>
      </c>
      <c r="C17" s="3">
        <v>39</v>
      </c>
      <c r="D17" s="3">
        <v>2.5499999999999998</v>
      </c>
      <c r="E17" s="3">
        <v>62</v>
      </c>
      <c r="F17" s="3">
        <v>77</v>
      </c>
      <c r="G17" s="110"/>
      <c r="H17" s="110"/>
      <c r="I17" s="110"/>
      <c r="J17" s="110"/>
      <c r="K17" s="110"/>
      <c r="L17" s="111"/>
    </row>
    <row r="18" spans="1:17" s="1" customFormat="1" x14ac:dyDescent="0.2">
      <c r="B18" s="113">
        <v>40177</v>
      </c>
      <c r="C18" s="3">
        <v>40</v>
      </c>
      <c r="D18" s="3">
        <v>2.6</v>
      </c>
      <c r="E18" s="3">
        <v>88</v>
      </c>
      <c r="F18" s="3">
        <v>78</v>
      </c>
      <c r="G18" s="110"/>
      <c r="H18" s="110"/>
      <c r="I18" s="110"/>
      <c r="J18" s="110"/>
      <c r="K18" s="110"/>
      <c r="L18" s="111"/>
    </row>
    <row r="19" spans="1:17" s="1" customFormat="1" x14ac:dyDescent="0.2">
      <c r="B19" s="113">
        <v>41275</v>
      </c>
      <c r="C19" s="3">
        <v>56</v>
      </c>
      <c r="D19" s="3">
        <v>2.7</v>
      </c>
      <c r="E19" s="3">
        <v>90</v>
      </c>
      <c r="F19" s="3">
        <v>79</v>
      </c>
      <c r="G19" s="110"/>
      <c r="H19" s="110"/>
      <c r="I19" s="110"/>
      <c r="J19" s="110"/>
      <c r="K19" s="110"/>
      <c r="L19" s="111"/>
    </row>
    <row r="20" spans="1:17" s="1" customFormat="1" x14ac:dyDescent="0.2">
      <c r="B20" s="113">
        <v>41640</v>
      </c>
      <c r="C20" s="3">
        <v>60</v>
      </c>
      <c r="D20" s="3">
        <v>2.8</v>
      </c>
      <c r="E20" s="3">
        <v>91</v>
      </c>
      <c r="F20" s="3">
        <v>80</v>
      </c>
      <c r="G20" s="110"/>
      <c r="H20" s="110"/>
      <c r="I20" s="110"/>
      <c r="J20" s="110"/>
      <c r="K20" s="110"/>
      <c r="L20" s="111"/>
    </row>
    <row r="21" spans="1:17" s="1" customFormat="1" x14ac:dyDescent="0.2">
      <c r="B21" s="113">
        <v>42005</v>
      </c>
      <c r="C21" s="3">
        <v>60</v>
      </c>
      <c r="D21" s="3">
        <v>2.85</v>
      </c>
      <c r="E21" s="3">
        <v>95</v>
      </c>
      <c r="F21" s="3">
        <v>96</v>
      </c>
      <c r="G21" s="110"/>
      <c r="H21" s="110"/>
      <c r="I21" s="110"/>
      <c r="J21" s="110"/>
      <c r="K21" s="110"/>
      <c r="L21" s="111"/>
    </row>
    <row r="22" spans="1:17" s="1" customFormat="1" x14ac:dyDescent="0.2">
      <c r="B22" s="113">
        <v>42370</v>
      </c>
      <c r="C22" s="3">
        <v>60</v>
      </c>
      <c r="D22" s="3">
        <v>2.9</v>
      </c>
      <c r="E22" s="3">
        <v>99</v>
      </c>
      <c r="F22" s="3">
        <v>98</v>
      </c>
      <c r="G22" s="110"/>
      <c r="H22" s="110"/>
      <c r="I22" s="110"/>
      <c r="J22" s="110"/>
      <c r="K22" s="110"/>
      <c r="L22" s="111"/>
    </row>
    <row r="23" spans="1:17" s="1" customFormat="1" x14ac:dyDescent="0.2">
      <c r="B23" s="113">
        <v>42736</v>
      </c>
      <c r="C23" s="3">
        <v>65</v>
      </c>
      <c r="D23" s="3">
        <v>3</v>
      </c>
      <c r="E23" s="3">
        <v>115</v>
      </c>
      <c r="F23" s="3">
        <v>102</v>
      </c>
      <c r="G23" s="110"/>
      <c r="H23" s="110"/>
      <c r="I23" s="110"/>
      <c r="J23" s="110"/>
      <c r="K23" s="110"/>
      <c r="L23" s="111"/>
    </row>
    <row r="24" spans="1:17" s="1" customFormat="1" ht="16" thickBot="1" x14ac:dyDescent="0.25">
      <c r="B24" s="114">
        <v>43101</v>
      </c>
      <c r="C24" s="115">
        <v>70</v>
      </c>
      <c r="D24" s="115">
        <v>3.2</v>
      </c>
      <c r="E24" s="115">
        <v>116</v>
      </c>
      <c r="F24" s="115">
        <v>105</v>
      </c>
      <c r="G24" s="116"/>
      <c r="H24" s="116"/>
      <c r="I24" s="116"/>
      <c r="J24" s="116"/>
      <c r="K24" s="116"/>
      <c r="L24" s="117"/>
    </row>
    <row r="25" spans="1:17" s="1" customFormat="1" x14ac:dyDescent="0.2">
      <c r="B25" s="4"/>
      <c r="C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</row>
    <row r="26" spans="1:17" s="1" customFormat="1" x14ac:dyDescent="0.2">
      <c r="B26" s="5" t="s">
        <v>15</v>
      </c>
      <c r="C26" s="6" t="s">
        <v>16</v>
      </c>
      <c r="D26" s="7" t="s">
        <v>17</v>
      </c>
      <c r="E26" s="7" t="s">
        <v>18</v>
      </c>
      <c r="F26" s="5"/>
      <c r="G26" s="5"/>
      <c r="H26" s="5"/>
      <c r="I26" s="4"/>
      <c r="J26" s="4"/>
      <c r="K26" s="4"/>
      <c r="L26" s="4"/>
      <c r="M26" s="4"/>
      <c r="N26" s="4"/>
      <c r="O26" s="4"/>
      <c r="P26" s="4"/>
      <c r="Q26" s="4"/>
    </row>
    <row r="27" spans="1:17" s="1" customFormat="1" x14ac:dyDescent="0.2">
      <c r="B27" s="8">
        <v>42736</v>
      </c>
      <c r="C27" s="6" t="s">
        <v>19</v>
      </c>
      <c r="D27" s="9" t="s">
        <v>20</v>
      </c>
      <c r="E27" s="10">
        <v>0.18</v>
      </c>
      <c r="F27" s="5"/>
      <c r="G27" s="5"/>
      <c r="H27" s="5"/>
      <c r="I27" s="4"/>
      <c r="J27" s="4"/>
      <c r="K27" s="4"/>
      <c r="L27" s="4"/>
      <c r="M27" s="4"/>
      <c r="N27" s="4"/>
      <c r="O27" s="4"/>
      <c r="P27" s="4"/>
      <c r="Q27" s="4"/>
    </row>
    <row r="28" spans="1:17" s="1" customFormat="1" x14ac:dyDescent="0.2">
      <c r="B28" s="5" t="s">
        <v>21</v>
      </c>
      <c r="C28" s="6">
        <v>0.2</v>
      </c>
      <c r="D28" s="7"/>
      <c r="E28" s="7"/>
      <c r="F28" s="5"/>
      <c r="G28" s="5"/>
      <c r="H28" s="5"/>
      <c r="I28" s="4"/>
      <c r="J28" s="4"/>
      <c r="K28" s="4"/>
      <c r="L28" s="4"/>
      <c r="M28" s="4"/>
      <c r="N28" s="4"/>
      <c r="O28" s="4"/>
      <c r="P28" s="4"/>
      <c r="Q28" s="4"/>
    </row>
    <row r="29" spans="1:17" s="1" customFormat="1" x14ac:dyDescent="0.2">
      <c r="A29" s="11"/>
      <c r="B29" s="5" t="s">
        <v>22</v>
      </c>
      <c r="C29" s="12">
        <v>729600000</v>
      </c>
      <c r="D29" s="7"/>
      <c r="E29" s="7"/>
      <c r="F29" s="5"/>
      <c r="G29" s="5"/>
      <c r="H29" s="5"/>
      <c r="I29" s="4"/>
      <c r="J29" s="13"/>
      <c r="K29" s="4"/>
      <c r="L29" s="4"/>
      <c r="M29" s="4"/>
      <c r="N29" s="4"/>
      <c r="O29" s="4"/>
      <c r="P29" s="4"/>
      <c r="Q29" s="4"/>
    </row>
    <row r="30" spans="1:17" s="1" customFormat="1" x14ac:dyDescent="0.2">
      <c r="B30" s="5" t="s">
        <v>23</v>
      </c>
      <c r="C30" s="14">
        <v>85200000</v>
      </c>
      <c r="D30" s="7"/>
      <c r="E30" s="7"/>
      <c r="F30" s="5"/>
      <c r="G30" s="5"/>
      <c r="H30" s="5"/>
      <c r="I30" s="4"/>
      <c r="J30" s="13"/>
      <c r="K30" s="4"/>
      <c r="L30" s="4"/>
      <c r="M30" s="4"/>
      <c r="N30" s="4"/>
      <c r="O30" s="4"/>
      <c r="P30" s="4"/>
      <c r="Q30" s="4"/>
    </row>
    <row r="31" spans="1:17" s="1" customFormat="1" x14ac:dyDescent="0.2">
      <c r="B31" s="5"/>
      <c r="C31" s="5"/>
      <c r="D31" s="7"/>
      <c r="E31" s="7"/>
      <c r="F31" s="5"/>
      <c r="G31" s="5"/>
      <c r="H31" s="5"/>
      <c r="I31" s="4"/>
      <c r="J31" s="4"/>
      <c r="K31" s="4"/>
      <c r="L31" s="4"/>
      <c r="M31" s="4"/>
      <c r="N31" s="4"/>
      <c r="O31" s="4"/>
      <c r="P31" s="4"/>
      <c r="Q31" s="4"/>
    </row>
    <row r="32" spans="1:17" s="1" customFormat="1" x14ac:dyDescent="0.2">
      <c r="B32" s="5"/>
      <c r="C32" s="5"/>
      <c r="D32" s="7"/>
      <c r="E32" s="7"/>
      <c r="F32" s="5"/>
      <c r="G32" s="5"/>
      <c r="H32" s="5"/>
      <c r="I32" s="4"/>
      <c r="J32" s="4"/>
      <c r="K32" s="4"/>
      <c r="L32" s="4"/>
      <c r="M32" s="4"/>
      <c r="N32" s="4"/>
      <c r="O32" s="4"/>
      <c r="P32" s="4"/>
      <c r="Q32" s="4"/>
    </row>
    <row r="33" spans="2:17" s="1" customFormat="1" x14ac:dyDescent="0.2">
      <c r="B33" s="15" t="s">
        <v>24</v>
      </c>
      <c r="C33" s="16" t="s">
        <v>25</v>
      </c>
      <c r="D33" s="17" t="s">
        <v>26</v>
      </c>
      <c r="E33" s="7"/>
      <c r="F33" s="5"/>
      <c r="G33" s="5"/>
      <c r="H33" s="5"/>
      <c r="I33" s="4"/>
      <c r="J33" s="4"/>
      <c r="K33" s="4"/>
      <c r="L33" s="4"/>
      <c r="M33" s="4"/>
      <c r="N33" s="4"/>
      <c r="O33" s="4"/>
      <c r="P33" s="4"/>
      <c r="Q33" s="4"/>
    </row>
    <row r="34" spans="2:17" s="1" customFormat="1" x14ac:dyDescent="0.2">
      <c r="B34" s="18">
        <v>39994</v>
      </c>
      <c r="C34" s="19">
        <v>299000000</v>
      </c>
      <c r="D34" s="9" t="s">
        <v>27</v>
      </c>
      <c r="E34" s="20"/>
      <c r="F34" s="5"/>
      <c r="G34" s="5"/>
      <c r="H34" s="5"/>
      <c r="I34" s="21"/>
      <c r="J34" s="4"/>
      <c r="K34" s="4"/>
      <c r="L34" s="4"/>
      <c r="M34" s="4"/>
      <c r="N34" s="4"/>
      <c r="O34" s="4"/>
      <c r="P34" s="4"/>
      <c r="Q34" s="4"/>
    </row>
    <row r="35" spans="2:17" s="1" customFormat="1" x14ac:dyDescent="0.2">
      <c r="B35" s="18">
        <v>40055</v>
      </c>
      <c r="C35" s="22">
        <v>115000000</v>
      </c>
      <c r="D35" s="23" t="s">
        <v>28</v>
      </c>
      <c r="E35" s="5"/>
      <c r="F35" s="5"/>
      <c r="G35" s="5"/>
      <c r="H35" s="5"/>
      <c r="I35" s="4"/>
      <c r="J35" s="4"/>
      <c r="K35" s="4"/>
      <c r="L35" s="4"/>
      <c r="M35" s="4"/>
      <c r="N35" s="4"/>
      <c r="O35" s="4"/>
      <c r="P35" s="4"/>
      <c r="Q35" s="4"/>
    </row>
    <row r="36" spans="2:17" s="1" customFormat="1" x14ac:dyDescent="0.2">
      <c r="B36" s="24">
        <v>40177</v>
      </c>
      <c r="C36" s="25">
        <v>265000000</v>
      </c>
      <c r="D36" s="26" t="s">
        <v>29</v>
      </c>
      <c r="E36" s="20"/>
      <c r="F36" s="5"/>
      <c r="G36" s="5"/>
      <c r="H36" s="5"/>
      <c r="I36" s="21"/>
      <c r="J36" s="4"/>
      <c r="K36" s="4"/>
      <c r="L36" s="4"/>
      <c r="M36" s="4"/>
      <c r="N36" s="4"/>
      <c r="O36" s="4"/>
      <c r="P36" s="4"/>
      <c r="Q36" s="4"/>
    </row>
    <row r="37" spans="2:17" s="1" customFormat="1" x14ac:dyDescent="0.2">
      <c r="B37" s="8"/>
      <c r="C37" s="14"/>
      <c r="D37" s="5"/>
      <c r="E37" s="5"/>
      <c r="F37" s="5"/>
      <c r="G37" s="5"/>
      <c r="H37" s="5"/>
      <c r="I37" s="4"/>
      <c r="J37" s="13"/>
      <c r="K37" s="4"/>
      <c r="L37" s="4"/>
      <c r="M37" s="4"/>
      <c r="N37" s="4"/>
      <c r="O37" s="4"/>
      <c r="P37" s="4"/>
      <c r="Q37" s="4"/>
    </row>
    <row r="38" spans="2:17" s="1" customFormat="1" x14ac:dyDescent="0.2">
      <c r="B38" s="8" t="s">
        <v>30</v>
      </c>
      <c r="C38" s="14"/>
      <c r="D38" s="5"/>
      <c r="E38" s="5"/>
      <c r="F38" s="5"/>
      <c r="G38" s="5"/>
      <c r="H38" s="5"/>
      <c r="I38" s="4"/>
      <c r="J38" s="4"/>
      <c r="K38" s="4"/>
      <c r="L38" s="4"/>
      <c r="M38" s="4"/>
      <c r="N38" s="4"/>
      <c r="O38" s="4"/>
      <c r="P38" s="4"/>
      <c r="Q38" s="4"/>
    </row>
    <row r="39" spans="2:17" s="1" customFormat="1" x14ac:dyDescent="0.2">
      <c r="B39" s="27">
        <v>0.25</v>
      </c>
      <c r="C39" s="28" t="s">
        <v>31</v>
      </c>
      <c r="D39" s="5" t="s">
        <v>32</v>
      </c>
      <c r="E39" s="5"/>
      <c r="F39" s="5"/>
      <c r="G39" s="5"/>
      <c r="H39" s="5"/>
      <c r="I39" s="4"/>
      <c r="J39" s="29"/>
      <c r="K39" s="4"/>
      <c r="L39" s="4"/>
      <c r="M39" s="4"/>
      <c r="N39" s="4"/>
      <c r="O39" s="4"/>
      <c r="P39" s="4"/>
      <c r="Q39" s="4"/>
    </row>
    <row r="40" spans="2:17" s="1" customFormat="1" x14ac:dyDescent="0.2">
      <c r="B40" s="27">
        <v>0.15</v>
      </c>
      <c r="C40" s="5" t="s">
        <v>33</v>
      </c>
      <c r="D40" s="5" t="s">
        <v>32</v>
      </c>
      <c r="E40" s="5"/>
      <c r="F40" s="5"/>
      <c r="G40" s="5"/>
      <c r="H40" s="5"/>
      <c r="I40" s="4"/>
      <c r="J40" s="4"/>
      <c r="K40" s="4"/>
      <c r="L40" s="4"/>
      <c r="M40" s="4"/>
      <c r="N40" s="4"/>
      <c r="O40" s="4"/>
      <c r="P40" s="4"/>
      <c r="Q40" s="4"/>
    </row>
    <row r="41" spans="2:17" s="1" customFormat="1" x14ac:dyDescent="0.2">
      <c r="B41" s="27"/>
      <c r="C41" s="5"/>
      <c r="D41" s="5"/>
      <c r="E41" s="5"/>
      <c r="F41" s="5"/>
      <c r="G41" s="5"/>
      <c r="H41" s="5"/>
      <c r="I41" s="4"/>
      <c r="L41" s="4"/>
      <c r="M41" s="4"/>
      <c r="N41" s="4"/>
      <c r="O41" s="4"/>
      <c r="P41" s="4"/>
      <c r="Q41" s="4"/>
    </row>
    <row r="42" spans="2:17" s="1" customFormat="1" x14ac:dyDescent="0.2">
      <c r="B42" s="5" t="s">
        <v>34</v>
      </c>
      <c r="C42" s="7" t="s">
        <v>35</v>
      </c>
      <c r="D42" s="7"/>
      <c r="E42" s="7"/>
      <c r="F42" s="5"/>
      <c r="G42" s="5"/>
      <c r="H42" s="5"/>
      <c r="I42" s="4"/>
      <c r="J42" s="4"/>
      <c r="K42" s="4"/>
      <c r="L42" s="4"/>
      <c r="M42" s="4"/>
      <c r="N42" s="4"/>
      <c r="O42" s="4"/>
      <c r="P42" s="4"/>
      <c r="Q42" s="4"/>
    </row>
    <row r="43" spans="2:17" s="1" customFormat="1" x14ac:dyDescent="0.2">
      <c r="B43" s="8">
        <v>40178</v>
      </c>
      <c r="C43" s="7">
        <v>17</v>
      </c>
      <c r="D43" s="7"/>
      <c r="E43" s="7"/>
      <c r="F43" s="5"/>
      <c r="G43" s="5"/>
      <c r="H43" s="5"/>
      <c r="I43" s="4"/>
      <c r="J43" s="4"/>
      <c r="K43" s="4"/>
      <c r="L43" s="4"/>
      <c r="M43" s="4"/>
      <c r="N43" s="4"/>
      <c r="O43" s="4"/>
      <c r="P43" s="4"/>
      <c r="Q43" s="4"/>
    </row>
    <row r="44" spans="2:17" s="1" customFormat="1" x14ac:dyDescent="0.2">
      <c r="B44" s="8"/>
      <c r="C44" s="5"/>
      <c r="D44" s="7"/>
      <c r="E44" s="7"/>
      <c r="F44" s="5"/>
      <c r="G44" s="5"/>
      <c r="H44" s="5"/>
      <c r="I44" s="30"/>
      <c r="J44" s="29"/>
      <c r="K44" s="4"/>
      <c r="L44" s="4"/>
      <c r="M44" s="4"/>
      <c r="N44" s="4"/>
      <c r="O44" s="4"/>
      <c r="P44" s="4"/>
      <c r="Q44" s="4"/>
    </row>
    <row r="45" spans="2:17" s="1" customFormat="1" x14ac:dyDescent="0.2">
      <c r="B45" s="5" t="s">
        <v>36</v>
      </c>
      <c r="C45" s="31" t="s">
        <v>37</v>
      </c>
      <c r="D45" s="5"/>
      <c r="E45" s="5"/>
      <c r="F45" s="5"/>
      <c r="G45" s="5"/>
      <c r="H45" s="5"/>
      <c r="I45" s="4"/>
      <c r="J45" s="29"/>
      <c r="K45" s="4"/>
      <c r="L45" s="4"/>
      <c r="M45" s="4"/>
      <c r="N45" s="4"/>
      <c r="O45" s="4"/>
      <c r="P45" s="4"/>
      <c r="Q45" s="4"/>
    </row>
    <row r="46" spans="2:17" s="1" customFormat="1" x14ac:dyDescent="0.2">
      <c r="B46" s="5" t="s">
        <v>38</v>
      </c>
      <c r="C46" s="32">
        <v>-2</v>
      </c>
      <c r="D46" s="7"/>
      <c r="E46" s="7"/>
      <c r="F46" s="7"/>
      <c r="G46" s="7"/>
      <c r="H46" s="7"/>
      <c r="I46" s="33"/>
      <c r="J46" s="29"/>
    </row>
    <row r="47" spans="2:17" s="1" customFormat="1" x14ac:dyDescent="0.2">
      <c r="B47" s="5"/>
      <c r="C47" s="14"/>
      <c r="D47" s="7"/>
      <c r="E47" s="7"/>
      <c r="F47" s="7"/>
      <c r="G47" s="7"/>
      <c r="H47" s="7"/>
      <c r="I47" s="33"/>
      <c r="J47" s="13"/>
    </row>
    <row r="48" spans="2:17" s="1" customFormat="1" x14ac:dyDescent="0.2">
      <c r="B48" s="5" t="s">
        <v>39</v>
      </c>
      <c r="C48" s="14"/>
      <c r="D48" s="5" t="s">
        <v>40</v>
      </c>
      <c r="E48" s="5"/>
      <c r="F48" s="7"/>
      <c r="G48" s="7"/>
      <c r="H48" s="7"/>
    </row>
    <row r="49" spans="1:12" s="1" customFormat="1" x14ac:dyDescent="0.2">
      <c r="B49" s="5" t="s">
        <v>41</v>
      </c>
      <c r="C49" s="5" t="s">
        <v>42</v>
      </c>
      <c r="D49" s="7">
        <v>9</v>
      </c>
      <c r="E49" s="7"/>
      <c r="F49" s="7"/>
      <c r="G49" s="7"/>
      <c r="H49" s="7"/>
      <c r="J49" s="13"/>
      <c r="K49" s="13"/>
    </row>
    <row r="50" spans="1:12" s="1" customFormat="1" x14ac:dyDescent="0.2">
      <c r="B50" s="5"/>
      <c r="C50" s="14"/>
      <c r="D50" s="7"/>
      <c r="E50" s="7"/>
      <c r="F50" s="7"/>
      <c r="G50" s="7"/>
      <c r="H50" s="7"/>
      <c r="J50" s="13"/>
      <c r="K50" s="13"/>
    </row>
    <row r="51" spans="1:12" s="1" customFormat="1" x14ac:dyDescent="0.2">
      <c r="B51" s="5" t="s">
        <v>43</v>
      </c>
      <c r="C51" s="14" t="s">
        <v>44</v>
      </c>
      <c r="D51" s="7"/>
      <c r="E51" s="7"/>
      <c r="F51" s="7"/>
      <c r="G51" s="7"/>
      <c r="H51" s="7"/>
      <c r="J51" s="13"/>
      <c r="K51" s="13"/>
    </row>
    <row r="52" spans="1:12" s="1" customFormat="1" x14ac:dyDescent="0.2">
      <c r="B52" s="8">
        <v>42004</v>
      </c>
      <c r="C52" s="6">
        <v>0.2</v>
      </c>
      <c r="D52" s="5" t="s">
        <v>45</v>
      </c>
      <c r="E52" s="5"/>
      <c r="F52" s="7"/>
      <c r="G52" s="7"/>
      <c r="H52" s="7"/>
      <c r="J52" s="13"/>
      <c r="K52" s="13"/>
      <c r="L52" s="13"/>
    </row>
    <row r="53" spans="1:12" s="1" customFormat="1" x14ac:dyDescent="0.2">
      <c r="B53" s="5"/>
      <c r="C53" s="6"/>
      <c r="D53" s="7"/>
      <c r="E53" s="7"/>
      <c r="F53" s="7"/>
      <c r="G53" s="7"/>
      <c r="H53" s="7"/>
    </row>
    <row r="54" spans="1:12" s="1" customFormat="1" x14ac:dyDescent="0.2">
      <c r="B54" s="5"/>
      <c r="C54" s="7"/>
      <c r="D54" s="7"/>
      <c r="E54" s="7"/>
      <c r="F54" s="7"/>
      <c r="G54" s="7"/>
      <c r="H54" s="7"/>
    </row>
    <row r="55" spans="1:12" s="1" customFormat="1" ht="65" thickBot="1" x14ac:dyDescent="0.25">
      <c r="B55" s="34"/>
      <c r="C55" s="35" t="str">
        <f t="shared" ref="C55:F65" si="0">C14</f>
        <v>Курс евро на заданную дату</v>
      </c>
      <c r="D55" s="35" t="str">
        <f t="shared" si="0"/>
        <v>Индекс цен на импортное оборудование в стране-производителе по отношению к 01.01.20ХХ</v>
      </c>
      <c r="E55" s="35" t="str">
        <f t="shared" si="0"/>
        <v>Индекс цен на российское оборудование по отношению к 01.01.20ХХ</v>
      </c>
      <c r="F55" s="35" t="str">
        <f t="shared" si="0"/>
        <v>Индекс цен на СМР по отношению к 01.01.20ХХ</v>
      </c>
      <c r="G55" s="7"/>
      <c r="H55" s="7"/>
    </row>
    <row r="56" spans="1:12" s="1" customFormat="1" ht="16" thickBot="1" x14ac:dyDescent="0.25">
      <c r="A56" s="36" t="s">
        <v>46</v>
      </c>
      <c r="B56" s="37">
        <v>39994</v>
      </c>
      <c r="C56" s="38">
        <f t="shared" si="0"/>
        <v>37</v>
      </c>
      <c r="D56" s="38">
        <f t="shared" si="0"/>
        <v>2.4</v>
      </c>
      <c r="E56" s="39">
        <f t="shared" si="0"/>
        <v>60</v>
      </c>
      <c r="F56" s="39">
        <f t="shared" si="0"/>
        <v>75</v>
      </c>
      <c r="G56" s="7"/>
      <c r="H56" s="7"/>
    </row>
    <row r="57" spans="1:12" s="1" customFormat="1" ht="16" thickBot="1" x14ac:dyDescent="0.25">
      <c r="B57" s="40">
        <v>40024</v>
      </c>
      <c r="C57" s="39">
        <f t="shared" si="0"/>
        <v>38</v>
      </c>
      <c r="D57" s="39">
        <f t="shared" si="0"/>
        <v>2.5</v>
      </c>
      <c r="E57" s="39">
        <f t="shared" si="0"/>
        <v>61</v>
      </c>
      <c r="F57" s="39">
        <f t="shared" si="0"/>
        <v>76</v>
      </c>
      <c r="G57" s="7"/>
      <c r="H57" s="7"/>
    </row>
    <row r="58" spans="1:12" s="1" customFormat="1" ht="16" thickBot="1" x14ac:dyDescent="0.25">
      <c r="A58" s="36" t="s">
        <v>47</v>
      </c>
      <c r="B58" s="41">
        <v>40055</v>
      </c>
      <c r="C58" s="39">
        <f t="shared" si="0"/>
        <v>39</v>
      </c>
      <c r="D58" s="39">
        <f t="shared" si="0"/>
        <v>2.5499999999999998</v>
      </c>
      <c r="E58" s="39">
        <f t="shared" si="0"/>
        <v>62</v>
      </c>
      <c r="F58" s="42">
        <f t="shared" si="0"/>
        <v>77</v>
      </c>
      <c r="G58" s="7"/>
      <c r="H58" s="7"/>
    </row>
    <row r="59" spans="1:12" s="1" customFormat="1" ht="16" thickBot="1" x14ac:dyDescent="0.25">
      <c r="A59" s="36" t="s">
        <v>48</v>
      </c>
      <c r="B59" s="43">
        <v>40177</v>
      </c>
      <c r="C59" s="44">
        <f t="shared" si="0"/>
        <v>40</v>
      </c>
      <c r="D59" s="44">
        <f t="shared" si="0"/>
        <v>2.6</v>
      </c>
      <c r="E59" s="39">
        <f t="shared" si="0"/>
        <v>88</v>
      </c>
      <c r="F59" s="39">
        <f t="shared" si="0"/>
        <v>78</v>
      </c>
      <c r="G59" s="7"/>
      <c r="H59" s="7"/>
    </row>
    <row r="60" spans="1:12" s="1" customFormat="1" x14ac:dyDescent="0.2">
      <c r="B60" s="40">
        <v>41275</v>
      </c>
      <c r="C60" s="39">
        <f t="shared" si="0"/>
        <v>56</v>
      </c>
      <c r="D60" s="39">
        <f t="shared" si="0"/>
        <v>2.7</v>
      </c>
      <c r="E60" s="39">
        <f t="shared" si="0"/>
        <v>90</v>
      </c>
      <c r="F60" s="39">
        <f t="shared" si="0"/>
        <v>79</v>
      </c>
      <c r="G60" s="7"/>
      <c r="H60" s="7"/>
    </row>
    <row r="61" spans="1:12" s="1" customFormat="1" ht="16" thickBot="1" x14ac:dyDescent="0.25">
      <c r="B61" s="40">
        <v>41640</v>
      </c>
      <c r="C61" s="39">
        <f t="shared" si="0"/>
        <v>60</v>
      </c>
      <c r="D61" s="39">
        <f t="shared" si="0"/>
        <v>2.8</v>
      </c>
      <c r="E61" s="39">
        <f t="shared" si="0"/>
        <v>91</v>
      </c>
      <c r="F61" s="39">
        <f t="shared" si="0"/>
        <v>80</v>
      </c>
      <c r="G61" s="7"/>
      <c r="H61" s="7"/>
    </row>
    <row r="62" spans="1:12" s="1" customFormat="1" ht="16" thickBot="1" x14ac:dyDescent="0.25">
      <c r="A62" s="36" t="s">
        <v>49</v>
      </c>
      <c r="B62" s="45">
        <v>42005</v>
      </c>
      <c r="C62" s="39">
        <f t="shared" si="0"/>
        <v>60</v>
      </c>
      <c r="D62" s="39">
        <f t="shared" si="0"/>
        <v>2.85</v>
      </c>
      <c r="E62" s="46">
        <f t="shared" si="0"/>
        <v>95</v>
      </c>
      <c r="F62" s="39">
        <f t="shared" si="0"/>
        <v>96</v>
      </c>
      <c r="G62" s="7"/>
      <c r="H62" s="7"/>
      <c r="J62" s="47"/>
    </row>
    <row r="63" spans="1:12" s="1" customFormat="1" ht="16" thickBot="1" x14ac:dyDescent="0.25">
      <c r="B63" s="40">
        <v>42370</v>
      </c>
      <c r="C63" s="39">
        <f t="shared" si="0"/>
        <v>60</v>
      </c>
      <c r="D63" s="39">
        <f t="shared" si="0"/>
        <v>2.9</v>
      </c>
      <c r="E63" s="39">
        <f t="shared" si="0"/>
        <v>99</v>
      </c>
      <c r="F63" s="39">
        <f t="shared" si="0"/>
        <v>98</v>
      </c>
      <c r="G63" s="7"/>
      <c r="H63" s="7"/>
    </row>
    <row r="64" spans="1:12" s="1" customFormat="1" ht="16" thickBot="1" x14ac:dyDescent="0.25">
      <c r="A64" s="36" t="s">
        <v>50</v>
      </c>
      <c r="B64" s="48">
        <v>42736</v>
      </c>
      <c r="C64" s="49">
        <f t="shared" si="0"/>
        <v>65</v>
      </c>
      <c r="D64" s="49">
        <f t="shared" si="0"/>
        <v>3</v>
      </c>
      <c r="E64" s="49">
        <f t="shared" si="0"/>
        <v>115</v>
      </c>
      <c r="F64" s="49">
        <f t="shared" si="0"/>
        <v>102</v>
      </c>
      <c r="G64" s="7"/>
      <c r="H64" s="7"/>
    </row>
    <row r="65" spans="1:8" s="1" customFormat="1" x14ac:dyDescent="0.2">
      <c r="B65" s="40">
        <v>43101</v>
      </c>
      <c r="C65" s="39">
        <f t="shared" si="0"/>
        <v>70</v>
      </c>
      <c r="D65" s="39">
        <f t="shared" si="0"/>
        <v>3.2</v>
      </c>
      <c r="E65" s="39">
        <f t="shared" si="0"/>
        <v>116</v>
      </c>
      <c r="F65" s="39">
        <f t="shared" si="0"/>
        <v>105</v>
      </c>
      <c r="G65" s="7"/>
      <c r="H65" s="7"/>
    </row>
    <row r="66" spans="1:8" s="1" customFormat="1" x14ac:dyDescent="0.2">
      <c r="B66" s="4"/>
    </row>
    <row r="67" spans="1:8" x14ac:dyDescent="0.2">
      <c r="B67" s="50"/>
    </row>
    <row r="68" spans="1:8" ht="16" thickBot="1" x14ac:dyDescent="0.25"/>
    <row r="69" spans="1:8" x14ac:dyDescent="0.2">
      <c r="A69" s="118" t="s">
        <v>51</v>
      </c>
      <c r="B69" s="119" t="s">
        <v>52</v>
      </c>
      <c r="C69" s="120"/>
      <c r="D69" s="120"/>
      <c r="E69" s="121"/>
      <c r="F69" s="122" t="s">
        <v>53</v>
      </c>
      <c r="G69" s="123"/>
      <c r="H69" s="124"/>
    </row>
    <row r="70" spans="1:8" ht="48" x14ac:dyDescent="0.2">
      <c r="A70" s="118"/>
      <c r="B70" s="52" t="s">
        <v>54</v>
      </c>
      <c r="C70" s="2" t="s">
        <v>55</v>
      </c>
      <c r="D70" s="2" t="s">
        <v>56</v>
      </c>
      <c r="E70" s="53" t="s">
        <v>57</v>
      </c>
      <c r="F70" s="52" t="s">
        <v>58</v>
      </c>
      <c r="G70" s="2" t="s">
        <v>59</v>
      </c>
      <c r="H70" s="54" t="s">
        <v>60</v>
      </c>
    </row>
    <row r="71" spans="1:8" ht="32" x14ac:dyDescent="0.2">
      <c r="A71" s="108" t="s">
        <v>61</v>
      </c>
      <c r="B71" s="52"/>
      <c r="C71" s="109" t="s">
        <v>79</v>
      </c>
      <c r="D71" s="2"/>
      <c r="E71" s="53"/>
      <c r="F71" s="52"/>
      <c r="G71" s="2"/>
      <c r="H71" s="55"/>
    </row>
    <row r="72" spans="1:8" x14ac:dyDescent="0.2">
      <c r="A72" s="107" t="s">
        <v>30</v>
      </c>
      <c r="B72" s="56"/>
      <c r="C72" s="57"/>
      <c r="E72" s="58">
        <v>0.25</v>
      </c>
      <c r="F72" s="59"/>
      <c r="G72" s="60">
        <v>0.15</v>
      </c>
      <c r="H72" s="61"/>
    </row>
    <row r="73" spans="1:8" x14ac:dyDescent="0.2">
      <c r="A73" s="62" t="str">
        <f>D34</f>
        <v>часть оплаты поставки линии от зарубежного поставщика</v>
      </c>
      <c r="B73" s="63">
        <f>B56</f>
        <v>39994</v>
      </c>
      <c r="C73" s="19">
        <f>C34</f>
        <v>299000000</v>
      </c>
      <c r="D73" s="64">
        <f>C34/C56</f>
        <v>8081081.0810810812</v>
      </c>
      <c r="E73" s="65">
        <f>D73/(1+$E$72)</f>
        <v>6464864.8648648653</v>
      </c>
      <c r="F73" s="66">
        <f>E73*D64/D56</f>
        <v>8081081.081081083</v>
      </c>
      <c r="G73" s="67">
        <f>F73*(1+$G$72)</f>
        <v>9293243.2432432454</v>
      </c>
      <c r="H73" s="68">
        <f>G73*$C$64</f>
        <v>604060810.81081092</v>
      </c>
    </row>
    <row r="74" spans="1:8" x14ac:dyDescent="0.2">
      <c r="A74" s="62" t="str">
        <f t="shared" ref="A74:A75" si="1">D35</f>
        <v>оплата СМР в России</v>
      </c>
      <c r="B74" s="63">
        <f>B35</f>
        <v>40055</v>
      </c>
      <c r="C74" s="22">
        <f>C35</f>
        <v>115000000</v>
      </c>
      <c r="D74" s="67"/>
      <c r="E74" s="68"/>
      <c r="F74" s="69"/>
      <c r="G74" s="70"/>
      <c r="H74" s="68">
        <f>C74*F64/F58</f>
        <v>152337662.33766234</v>
      </c>
    </row>
    <row r="75" spans="1:8" x14ac:dyDescent="0.2">
      <c r="A75" s="62" t="str">
        <f t="shared" si="1"/>
        <v>оплата второй части за произвосдтвенную линию от зарубежного поставщика</v>
      </c>
      <c r="B75" s="63">
        <f>B36</f>
        <v>40177</v>
      </c>
      <c r="C75" s="25">
        <f>C36</f>
        <v>265000000</v>
      </c>
      <c r="D75" s="64">
        <f>C75/C59</f>
        <v>6625000</v>
      </c>
      <c r="E75" s="65">
        <f>D75/(1+$E$72)</f>
        <v>5300000</v>
      </c>
      <c r="F75" s="66">
        <f>E75*D64/D59</f>
        <v>6115384.615384615</v>
      </c>
      <c r="G75" s="67">
        <f>F75*(1+$G$72)</f>
        <v>7032692.307692307</v>
      </c>
      <c r="H75" s="68">
        <f>G75*$C$64</f>
        <v>457124999.99999994</v>
      </c>
    </row>
    <row r="76" spans="1:8" ht="16" thickBot="1" x14ac:dyDescent="0.25">
      <c r="A76" s="71"/>
      <c r="B76" s="71"/>
      <c r="C76" s="72"/>
      <c r="D76" s="72"/>
      <c r="E76" s="73"/>
      <c r="F76" s="71"/>
      <c r="G76" s="72"/>
      <c r="H76" s="74">
        <f>SUM(H73:H75)</f>
        <v>1213523473.1484733</v>
      </c>
    </row>
    <row r="79" spans="1:8" ht="32" x14ac:dyDescent="0.2">
      <c r="A79" s="75" t="s">
        <v>62</v>
      </c>
      <c r="B79" s="2" t="s">
        <v>63</v>
      </c>
      <c r="C79" s="76" t="s">
        <v>64</v>
      </c>
      <c r="D79" s="77" t="s">
        <v>65</v>
      </c>
      <c r="E79" s="2"/>
      <c r="F79" s="57"/>
      <c r="G79" s="57"/>
      <c r="H79" s="77" t="s">
        <v>66</v>
      </c>
    </row>
    <row r="80" spans="1:8" x14ac:dyDescent="0.2">
      <c r="A80" s="57"/>
      <c r="B80" s="78">
        <f>C73</f>
        <v>299000000</v>
      </c>
      <c r="C80" s="57"/>
      <c r="D80" s="57"/>
      <c r="E80" s="57"/>
      <c r="F80" s="57"/>
      <c r="G80" s="57"/>
      <c r="H80" s="57"/>
    </row>
    <row r="81" spans="1:12" x14ac:dyDescent="0.2">
      <c r="A81" s="57"/>
      <c r="B81" s="79">
        <f>C74</f>
        <v>115000000</v>
      </c>
      <c r="C81" s="57"/>
      <c r="D81" s="57"/>
      <c r="E81" s="57"/>
      <c r="F81" s="57"/>
      <c r="G81" s="57"/>
      <c r="H81" s="57"/>
    </row>
    <row r="82" spans="1:12" x14ac:dyDescent="0.2">
      <c r="A82" s="57"/>
      <c r="B82" s="79">
        <f>C75</f>
        <v>265000000</v>
      </c>
      <c r="C82" s="57"/>
      <c r="D82" s="57"/>
      <c r="E82" s="57"/>
      <c r="F82" s="57"/>
      <c r="G82" s="57"/>
      <c r="H82" s="57"/>
    </row>
    <row r="83" spans="1:12" x14ac:dyDescent="0.2">
      <c r="B83" s="80">
        <f>SUM(B80:B82)</f>
        <v>679000000</v>
      </c>
      <c r="C83" s="81">
        <f>B83*(1+C52)</f>
        <v>814800000</v>
      </c>
      <c r="D83" s="82">
        <f>C83-B83</f>
        <v>135800000</v>
      </c>
      <c r="E83" s="83"/>
      <c r="F83" s="57"/>
      <c r="G83" s="57"/>
      <c r="H83" s="84">
        <f>D83*(E64/E62)</f>
        <v>164389473.68421054</v>
      </c>
      <c r="I83" s="85"/>
      <c r="J83" s="85"/>
      <c r="K83" s="86"/>
      <c r="L83" s="85"/>
    </row>
    <row r="84" spans="1:12" ht="80" x14ac:dyDescent="0.2">
      <c r="B84" s="87" t="s">
        <v>67</v>
      </c>
      <c r="C84" s="76" t="s">
        <v>80</v>
      </c>
      <c r="H84" s="88"/>
      <c r="K84" s="89"/>
      <c r="L84" s="90"/>
    </row>
    <row r="86" spans="1:12" ht="27" x14ac:dyDescent="0.35">
      <c r="A86" s="91" t="s">
        <v>68</v>
      </c>
      <c r="B86" s="92" t="s">
        <v>69</v>
      </c>
      <c r="C86" s="93"/>
      <c r="G86" s="125" t="s">
        <v>70</v>
      </c>
      <c r="H86" s="125"/>
      <c r="I86" s="125"/>
      <c r="J86" s="125"/>
      <c r="K86" s="97"/>
    </row>
    <row r="87" spans="1:12" ht="32" x14ac:dyDescent="0.2">
      <c r="A87" s="57"/>
      <c r="B87" s="2" t="s">
        <v>71</v>
      </c>
      <c r="C87" s="2" t="s">
        <v>72</v>
      </c>
      <c r="D87" s="2" t="s">
        <v>73</v>
      </c>
      <c r="E87" s="94" t="s">
        <v>74</v>
      </c>
      <c r="G87" s="1"/>
      <c r="H87" s="100" t="s">
        <v>75</v>
      </c>
      <c r="I87" s="100" t="s">
        <v>76</v>
      </c>
      <c r="J87" s="100" t="s">
        <v>77</v>
      </c>
    </row>
    <row r="88" spans="1:12" x14ac:dyDescent="0.2">
      <c r="A88" s="95" t="s">
        <v>62</v>
      </c>
      <c r="B88" s="94">
        <f>ROUND((B64-B62)/365,0)</f>
        <v>2</v>
      </c>
      <c r="C88" s="95">
        <f>B88</f>
        <v>2</v>
      </c>
      <c r="D88" s="105">
        <f>$D$49</f>
        <v>9</v>
      </c>
      <c r="E88" s="106">
        <f>1-EXP(-1.6*C88/D88)</f>
        <v>0.29921598940746719</v>
      </c>
      <c r="G88" s="98" t="s">
        <v>62</v>
      </c>
      <c r="H88" s="101">
        <f>H83</f>
        <v>164389473.68421054</v>
      </c>
      <c r="I88" s="102">
        <f>E88</f>
        <v>0.29921598940746719</v>
      </c>
      <c r="J88" s="103">
        <f>H88*(1-I88)</f>
        <v>115201514.6676167</v>
      </c>
      <c r="K88" s="90"/>
      <c r="L88" s="90"/>
    </row>
    <row r="89" spans="1:12" x14ac:dyDescent="0.2">
      <c r="A89" s="96" t="s">
        <v>78</v>
      </c>
      <c r="B89" s="94">
        <f>ROUND((B64-B59)/365,0)</f>
        <v>7</v>
      </c>
      <c r="C89" s="96">
        <f>B89+$C$46</f>
        <v>5</v>
      </c>
      <c r="D89" s="105">
        <f>$C$43</f>
        <v>17</v>
      </c>
      <c r="E89" s="106">
        <f>1-EXP(-1.6*C89/D89)</f>
        <v>0.37536527199972558</v>
      </c>
      <c r="G89" s="51" t="s">
        <v>78</v>
      </c>
      <c r="H89" s="104">
        <f>H76</f>
        <v>1213523473.1484733</v>
      </c>
      <c r="I89" s="102">
        <f>E89</f>
        <v>0.37536527199972558</v>
      </c>
      <c r="J89" s="103">
        <f>H89*(1-I89)</f>
        <v>758008904.57204497</v>
      </c>
      <c r="K89" s="90"/>
      <c r="L89" s="90"/>
    </row>
    <row r="90" spans="1:12" ht="16" thickBot="1" x14ac:dyDescent="0.25">
      <c r="J90" s="99">
        <f>SUM(J88:J89)</f>
        <v>873210419.23966169</v>
      </c>
      <c r="K90" s="88"/>
      <c r="L90" s="88"/>
    </row>
  </sheetData>
  <mergeCells count="16">
    <mergeCell ref="B7:L7"/>
    <mergeCell ref="B2:L2"/>
    <mergeCell ref="B3:L3"/>
    <mergeCell ref="B4:L4"/>
    <mergeCell ref="B5:L5"/>
    <mergeCell ref="B6:L6"/>
    <mergeCell ref="A69:A70"/>
    <mergeCell ref="B69:E69"/>
    <mergeCell ref="F69:H69"/>
    <mergeCell ref="G86:J86"/>
    <mergeCell ref="B8:L8"/>
    <mergeCell ref="B9:L9"/>
    <mergeCell ref="B10:L10"/>
    <mergeCell ref="B11:L11"/>
    <mergeCell ref="B12:L12"/>
    <mergeCell ref="B13:L13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Рыночная без НДС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Natalia Kirshina</dc:creator>
  <cp:lastModifiedBy>Natalia Kirshina</cp:lastModifiedBy>
  <dcterms:created xsi:type="dcterms:W3CDTF">2024-06-01T11:05:26Z</dcterms:created>
  <dcterms:modified xsi:type="dcterms:W3CDTF">2024-06-01T11:27:53Z</dcterms:modified>
</cp:coreProperties>
</file>