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k/Downloads/"/>
    </mc:Choice>
  </mc:AlternateContent>
  <xr:revisionPtr revIDLastSave="0" documentId="8_{A0E95190-B762-934E-8264-F64B8370E5C2}" xr6:coauthVersionLast="47" xr6:coauthVersionMax="47" xr10:uidLastSave="{00000000-0000-0000-0000-000000000000}"/>
  <bookViews>
    <workbookView xWindow="600" yWindow="500" windowWidth="30740" windowHeight="193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H18" i="1"/>
  <c r="K18" i="1"/>
  <c r="H8" i="1"/>
  <c r="G24" i="1"/>
  <c r="H24" i="1" s="1"/>
  <c r="G23" i="1"/>
  <c r="G22" i="1"/>
  <c r="I17" i="1"/>
  <c r="J17" i="1" s="1"/>
  <c r="G17" i="1"/>
  <c r="D17" i="1"/>
  <c r="E24" i="1" s="1"/>
  <c r="I16" i="1"/>
  <c r="J16" i="1" s="1"/>
  <c r="G16" i="1"/>
  <c r="E16" i="1"/>
  <c r="F16" i="1" s="1"/>
  <c r="D16" i="1"/>
  <c r="E23" i="1" s="1"/>
  <c r="I15" i="1"/>
  <c r="G15" i="1"/>
  <c r="D15" i="1"/>
  <c r="E22" i="1" s="1"/>
  <c r="N10" i="1"/>
  <c r="E17" i="1" s="1"/>
  <c r="H10" i="1"/>
  <c r="F10" i="1"/>
  <c r="N9" i="1"/>
  <c r="N8" i="1"/>
  <c r="E15" i="1" s="1"/>
  <c r="F15" i="1" s="1"/>
  <c r="F17" i="1" l="1"/>
  <c r="H22" i="1"/>
  <c r="J15" i="1"/>
  <c r="H23" i="1"/>
  <c r="H15" i="1"/>
  <c r="F22" i="1"/>
  <c r="H17" i="1"/>
  <c r="F24" i="1"/>
  <c r="I24" i="1" s="1"/>
  <c r="H16" i="1"/>
  <c r="K17" i="1"/>
  <c r="K16" i="1"/>
  <c r="K15" i="1" l="1"/>
  <c r="I23" i="1"/>
  <c r="I22" i="1"/>
  <c r="F25" i="1"/>
  <c r="I25" i="1" l="1"/>
  <c r="I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Директор</author>
  </authors>
  <commentList>
    <comment ref="K9" authorId="0" shapeId="0" xr:uid="{00000000-0006-0000-0000-000001000000}">
      <text>
        <r>
          <rPr>
            <sz val="9"/>
            <color rgb="FF000000"/>
            <rFont val="Tahoma"/>
            <family val="2"/>
            <charset val="204"/>
          </rPr>
          <t xml:space="preserve">Если поставить не 0,8, а 1/1,2, то ответ был близким
</t>
        </r>
      </text>
    </comment>
  </commentList>
</comments>
</file>

<file path=xl/sharedStrings.xml><?xml version="1.0" encoding="utf-8"?>
<sst xmlns="http://schemas.openxmlformats.org/spreadsheetml/2006/main" count="31" uniqueCount="25">
  <si>
    <t>Блок</t>
  </si>
  <si>
    <t>Сколько лет назад куплен</t>
  </si>
  <si>
    <t>Износ при покупке</t>
  </si>
  <si>
    <t>Эффективный при покупке</t>
  </si>
  <si>
    <t>Нормативный срок службы</t>
  </si>
  <si>
    <t>Изменение нормативного срока службы</t>
  </si>
  <si>
    <t>Остаточный</t>
  </si>
  <si>
    <t>Как идет износ</t>
  </si>
  <si>
    <t>Цена приобретения</t>
  </si>
  <si>
    <t>НДС</t>
  </si>
  <si>
    <t>Цена приобретения с НДС</t>
  </si>
  <si>
    <t>Тестомес</t>
  </si>
  <si>
    <t>Формовочная</t>
  </si>
  <si>
    <t>Упаковщик</t>
  </si>
  <si>
    <t>Прирост цен</t>
  </si>
  <si>
    <t>Это делать не обязательно, для экономии времени лучше сразу считать на дату год назад</t>
  </si>
  <si>
    <t>Цена приобретения  с НДС</t>
  </si>
  <si>
    <t>Цена нового на дату покупки</t>
  </si>
  <si>
    <t>Цена нового на дату оценки</t>
  </si>
  <si>
    <t>Эффективный на дату оценки</t>
  </si>
  <si>
    <t>Износ на дату оценки</t>
  </si>
  <si>
    <t>Откатываем на год назад</t>
  </si>
  <si>
    <t>Цена нового на 2016</t>
  </si>
  <si>
    <t>Эффективный на 2016</t>
  </si>
  <si>
    <t>По состоянию на дату 01.01.2017 известно следующее: Производственная линия состоит из тестомесильного блока, формовочная машины и упаковочной части. Тестомесильный блок был куплен 2 года назад за 200 тыс. руб. с НДС (НДС 18%) с износом 60%, эффективный возраст был 5 лет. Формовочная машина куплена 5 лет назад новой, поставлена на баланс по балансовой стоимости 400 тыс.руб., срок службы 7 лет, из-за использования сырья хорошего качества износ машины в 1,2 раза ниже обычного. Два года назад был проведён ремонт, который увеличил остаточный срок на 1 год. Текущая рыночная стоимость упаковочной линии - 300 тыс. руб. с НДС, эффективный возраст 4 года, остаточный 7 лет. Ежегодное уменьшение цен 10%. Износ начисляется линейно, функциональное и внешнее устаревание не выявлено. Рассчитать износ на 01.01.2016.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</si>
</sst>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"/>
    <numFmt numFmtId="166" formatCode="0.0000"/>
  </numFmts>
  <fonts count="10" x14ac:knownFonts="1">
    <font>
      <sz val="10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3"/>
      <color rgb="FF000000"/>
      <name val="Helvetica Neue"/>
      <family val="2"/>
    </font>
    <font>
      <sz val="9"/>
      <color rgb="FF000000"/>
      <name val="Tahoma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4" fontId="3" fillId="2" borderId="4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3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4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0" fontId="7" fillId="0" borderId="0" xfId="0" applyFont="1"/>
    <xf numFmtId="4" fontId="4" fillId="4" borderId="4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166" fontId="2" fillId="4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8"/>
  <sheetViews>
    <sheetView tabSelected="1" topLeftCell="A3" workbookViewId="0">
      <selection activeCell="L14" sqref="L14"/>
    </sheetView>
  </sheetViews>
  <sheetFormatPr baseColWidth="10" defaultColWidth="9" defaultRowHeight="14" x14ac:dyDescent="0.2"/>
  <cols>
    <col min="4" max="4" width="22.796875" customWidth="1"/>
    <col min="5" max="5" width="20.59765625" customWidth="1"/>
    <col min="6" max="6" width="18.59765625" customWidth="1"/>
    <col min="7" max="7" width="19.3984375" customWidth="1"/>
    <col min="8" max="8" width="20.3984375" customWidth="1"/>
    <col min="9" max="9" width="15.59765625" customWidth="1"/>
    <col min="10" max="10" width="19.59765625" customWidth="1"/>
    <col min="11" max="11" width="19" customWidth="1"/>
    <col min="12" max="12" width="21.796875" customWidth="1"/>
    <col min="13" max="13" width="17.59765625" customWidth="1"/>
    <col min="14" max="14" width="16.3984375" customWidth="1"/>
    <col min="15" max="15" width="15.796875" customWidth="1"/>
    <col min="16" max="16" width="16.796875" customWidth="1"/>
  </cols>
  <sheetData>
    <row r="2" spans="1:17" ht="19" x14ac:dyDescent="0.25">
      <c r="D2" s="19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7" ht="108" customHeight="1" x14ac:dyDescent="0.2">
      <c r="D3" s="27" t="s">
        <v>24</v>
      </c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7" ht="17" x14ac:dyDescent="0.2">
      <c r="D4" s="25"/>
    </row>
    <row r="7" spans="1:17" ht="68" x14ac:dyDescent="0.2">
      <c r="A7" s="1"/>
      <c r="B7" s="1"/>
      <c r="C7" s="2"/>
      <c r="D7" s="3" t="s">
        <v>0</v>
      </c>
      <c r="E7" s="3" t="s">
        <v>1</v>
      </c>
      <c r="F7" s="3" t="s">
        <v>2</v>
      </c>
      <c r="G7" s="4" t="s">
        <v>3</v>
      </c>
      <c r="H7" s="3" t="s">
        <v>4</v>
      </c>
      <c r="I7" s="3" t="s">
        <v>5</v>
      </c>
      <c r="J7" s="3" t="s">
        <v>6</v>
      </c>
      <c r="K7" s="3" t="s">
        <v>7</v>
      </c>
      <c r="L7" s="3" t="s">
        <v>8</v>
      </c>
      <c r="M7" s="3" t="s">
        <v>9</v>
      </c>
      <c r="N7" s="3" t="s">
        <v>10</v>
      </c>
      <c r="O7" s="5"/>
      <c r="P7" s="6"/>
      <c r="Q7" s="6"/>
    </row>
    <row r="8" spans="1:17" ht="16" x14ac:dyDescent="0.2">
      <c r="A8" s="1"/>
      <c r="B8" s="1"/>
      <c r="C8" s="2"/>
      <c r="D8" s="7" t="s">
        <v>11</v>
      </c>
      <c r="E8" s="8">
        <v>2</v>
      </c>
      <c r="F8" s="8">
        <v>0.6</v>
      </c>
      <c r="G8" s="9">
        <v>5</v>
      </c>
      <c r="H8" s="8">
        <f>1/(F8/G8)</f>
        <v>8.3333333333333339</v>
      </c>
      <c r="I8" s="8"/>
      <c r="J8" s="8"/>
      <c r="K8" s="8">
        <v>1</v>
      </c>
      <c r="L8" s="8">
        <v>200000</v>
      </c>
      <c r="M8" s="8">
        <v>1</v>
      </c>
      <c r="N8" s="8">
        <f>L8*M8</f>
        <v>200000</v>
      </c>
      <c r="O8" s="5"/>
      <c r="P8" s="6"/>
      <c r="Q8" s="6"/>
    </row>
    <row r="9" spans="1:17" ht="16" x14ac:dyDescent="0.2">
      <c r="A9" s="1"/>
      <c r="B9" s="1"/>
      <c r="C9" s="2"/>
      <c r="D9" s="7" t="s">
        <v>12</v>
      </c>
      <c r="E9" s="8">
        <v>5</v>
      </c>
      <c r="F9" s="8">
        <v>0</v>
      </c>
      <c r="G9" s="9">
        <v>0</v>
      </c>
      <c r="H9" s="8">
        <v>7</v>
      </c>
      <c r="I9" s="8">
        <v>1</v>
      </c>
      <c r="J9" s="8"/>
      <c r="K9" s="26">
        <v>0.8</v>
      </c>
      <c r="L9" s="8">
        <v>400000</v>
      </c>
      <c r="M9" s="8">
        <v>1.18</v>
      </c>
      <c r="N9" s="8">
        <f>L9*M9</f>
        <v>472000</v>
      </c>
      <c r="O9" s="5"/>
      <c r="P9" s="6"/>
      <c r="Q9" s="6"/>
    </row>
    <row r="10" spans="1:17" ht="16" x14ac:dyDescent="0.2">
      <c r="A10" s="1"/>
      <c r="B10" s="1"/>
      <c r="C10" s="2"/>
      <c r="D10" s="7" t="s">
        <v>13</v>
      </c>
      <c r="E10" s="8">
        <v>0</v>
      </c>
      <c r="F10" s="8">
        <f>G10/H10</f>
        <v>0.36363636363636365</v>
      </c>
      <c r="G10" s="9">
        <v>4</v>
      </c>
      <c r="H10" s="8">
        <f>G10+J10</f>
        <v>11</v>
      </c>
      <c r="I10" s="8"/>
      <c r="J10" s="8">
        <v>7</v>
      </c>
      <c r="K10" s="8">
        <v>1</v>
      </c>
      <c r="L10" s="8">
        <v>300000</v>
      </c>
      <c r="M10" s="8">
        <v>1</v>
      </c>
      <c r="N10" s="8">
        <f>L10*M10</f>
        <v>300000</v>
      </c>
      <c r="O10" s="5"/>
      <c r="P10" s="6"/>
      <c r="Q10" s="6"/>
    </row>
    <row r="11" spans="1:17" ht="16" x14ac:dyDescent="0.2">
      <c r="A11" s="1"/>
      <c r="B11" s="1"/>
      <c r="C11" s="2"/>
      <c r="D11" s="5"/>
      <c r="E11" s="5"/>
      <c r="F11" s="5"/>
      <c r="G11" s="10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6" x14ac:dyDescent="0.2">
      <c r="A12" s="1"/>
      <c r="B12" s="1"/>
      <c r="C12" s="2"/>
      <c r="D12" s="11" t="s">
        <v>14</v>
      </c>
      <c r="E12" s="11">
        <v>-0.1</v>
      </c>
      <c r="F12" s="5"/>
      <c r="G12" s="10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38.25" customHeight="1" x14ac:dyDescent="0.2">
      <c r="A13" s="1"/>
      <c r="B13" s="1"/>
      <c r="C13" s="2"/>
      <c r="D13" s="5"/>
      <c r="E13" s="5"/>
      <c r="F13" s="5"/>
      <c r="G13" s="10"/>
      <c r="H13" s="22" t="s">
        <v>15</v>
      </c>
      <c r="I13" s="23"/>
      <c r="J13" s="23"/>
      <c r="K13" s="24"/>
      <c r="L13" s="5"/>
      <c r="M13" s="5"/>
      <c r="N13" s="5"/>
      <c r="O13" s="5"/>
      <c r="P13" s="5"/>
      <c r="Q13" s="5"/>
    </row>
    <row r="14" spans="1:17" ht="51" x14ac:dyDescent="0.2">
      <c r="A14" s="1"/>
      <c r="B14" s="1"/>
      <c r="C14" s="2"/>
      <c r="D14" s="3" t="s">
        <v>0</v>
      </c>
      <c r="E14" s="3" t="s">
        <v>16</v>
      </c>
      <c r="F14" s="3" t="s">
        <v>17</v>
      </c>
      <c r="G14" s="3" t="s">
        <v>14</v>
      </c>
      <c r="H14" s="3" t="s">
        <v>18</v>
      </c>
      <c r="I14" s="3" t="s">
        <v>19</v>
      </c>
      <c r="J14" s="3" t="s">
        <v>20</v>
      </c>
      <c r="K14" s="3" t="s">
        <v>20</v>
      </c>
      <c r="L14" s="6"/>
      <c r="M14" s="6"/>
      <c r="N14" s="6"/>
      <c r="O14" s="6"/>
      <c r="P14" s="6"/>
      <c r="Q14" s="6"/>
    </row>
    <row r="15" spans="1:17" ht="16" x14ac:dyDescent="0.2">
      <c r="A15" s="1"/>
      <c r="B15" s="1"/>
      <c r="C15" s="2"/>
      <c r="D15" s="7" t="str">
        <f>D8</f>
        <v>Тестомес</v>
      </c>
      <c r="E15" s="8">
        <f>N8</f>
        <v>200000</v>
      </c>
      <c r="F15" s="8">
        <f>E15/(1-F8)</f>
        <v>500000</v>
      </c>
      <c r="G15" s="8">
        <f>$E$12</f>
        <v>-0.1</v>
      </c>
      <c r="H15" s="8">
        <f>F15*(1+G15)^E8</f>
        <v>405000</v>
      </c>
      <c r="I15" s="8">
        <f>G8+E8-I8</f>
        <v>7</v>
      </c>
      <c r="J15" s="8">
        <f>I15/H8*K8</f>
        <v>0.84</v>
      </c>
      <c r="K15" s="8">
        <f>J15*H15</f>
        <v>340200</v>
      </c>
      <c r="L15" s="6"/>
      <c r="M15" s="6"/>
      <c r="N15" s="6"/>
      <c r="O15" s="6"/>
      <c r="P15" s="6"/>
      <c r="Q15" s="6"/>
    </row>
    <row r="16" spans="1:17" ht="16" x14ac:dyDescent="0.2">
      <c r="A16" s="1"/>
      <c r="B16" s="1"/>
      <c r="C16" s="2"/>
      <c r="D16" s="7" t="str">
        <f t="shared" ref="D16:D17" si="0">D9</f>
        <v>Формовочная</v>
      </c>
      <c r="E16" s="8">
        <f t="shared" ref="E16:E17" si="1">N9</f>
        <v>472000</v>
      </c>
      <c r="F16" s="8">
        <f t="shared" ref="F16" si="2">E16/(1-F9)</f>
        <v>472000</v>
      </c>
      <c r="G16" s="8">
        <f t="shared" ref="G16:G17" si="3">$E$12</f>
        <v>-0.1</v>
      </c>
      <c r="H16" s="8">
        <f t="shared" ref="H16:H17" si="4">F16*(1+G16)^E9</f>
        <v>278711.28000000009</v>
      </c>
      <c r="I16" s="8">
        <f>G9+E9-I9</f>
        <v>4</v>
      </c>
      <c r="J16" s="8">
        <f t="shared" ref="J16:J17" si="5">I16/H9*K9</f>
        <v>0.45714285714285713</v>
      </c>
      <c r="K16" s="8">
        <f t="shared" ref="K16:K17" si="6">J16*H16</f>
        <v>127410.87085714289</v>
      </c>
      <c r="L16" s="6"/>
      <c r="M16" s="6"/>
      <c r="N16" s="6"/>
      <c r="O16" s="6"/>
      <c r="P16" s="6"/>
      <c r="Q16" s="6"/>
    </row>
    <row r="17" spans="1:17" ht="16" x14ac:dyDescent="0.2">
      <c r="A17" s="1"/>
      <c r="B17" s="1"/>
      <c r="C17" s="2"/>
      <c r="D17" s="7" t="str">
        <f t="shared" si="0"/>
        <v>Упаковщик</v>
      </c>
      <c r="E17" s="8">
        <f t="shared" si="1"/>
        <v>300000</v>
      </c>
      <c r="F17" s="8">
        <f>E17/(1-F10)</f>
        <v>471428.57142857142</v>
      </c>
      <c r="G17" s="8">
        <f t="shared" si="3"/>
        <v>-0.1</v>
      </c>
      <c r="H17" s="8">
        <f t="shared" si="4"/>
        <v>471428.57142857142</v>
      </c>
      <c r="I17" s="8">
        <f t="shared" ref="I17" si="7">G10+E10-I10</f>
        <v>4</v>
      </c>
      <c r="J17" s="8">
        <f t="shared" si="5"/>
        <v>0.36363636363636365</v>
      </c>
      <c r="K17" s="8">
        <f t="shared" si="6"/>
        <v>171428.57142857142</v>
      </c>
      <c r="L17" s="6"/>
      <c r="M17" s="6"/>
      <c r="N17" s="6"/>
      <c r="O17" s="6"/>
      <c r="P17" s="6"/>
      <c r="Q17" s="6"/>
    </row>
    <row r="18" spans="1:17" ht="16" x14ac:dyDescent="0.2">
      <c r="A18" s="12"/>
      <c r="B18" s="12"/>
      <c r="C18" s="13"/>
      <c r="D18" s="14"/>
      <c r="E18" s="14"/>
      <c r="F18" s="14"/>
      <c r="G18" s="15"/>
      <c r="H18" s="14">
        <f>SUM(H15:H17)</f>
        <v>1155139.8514285714</v>
      </c>
      <c r="I18" s="14"/>
      <c r="J18" s="14"/>
      <c r="K18" s="14">
        <f>SUM(K15:K17)</f>
        <v>639039.44228571432</v>
      </c>
      <c r="L18" s="16"/>
      <c r="M18" s="16"/>
      <c r="N18" s="16"/>
      <c r="O18" s="16"/>
      <c r="P18" s="16"/>
      <c r="Q18" s="16"/>
    </row>
    <row r="19" spans="1:17" ht="16" x14ac:dyDescent="0.2">
      <c r="A19" s="1"/>
      <c r="B19" s="1"/>
      <c r="C19" s="2"/>
      <c r="D19" s="5"/>
      <c r="E19" s="5"/>
      <c r="F19" s="5"/>
      <c r="G19" s="10"/>
      <c r="H19" s="5"/>
      <c r="I19" s="5"/>
      <c r="J19" s="5"/>
      <c r="K19" s="18"/>
      <c r="L19" s="6"/>
      <c r="M19" s="6"/>
      <c r="N19" s="6"/>
      <c r="O19" s="6"/>
      <c r="P19" s="6"/>
      <c r="Q19" s="6"/>
    </row>
    <row r="20" spans="1:17" ht="16" x14ac:dyDescent="0.2">
      <c r="A20" s="1"/>
      <c r="B20" s="1"/>
      <c r="C20" s="2"/>
      <c r="D20" s="5"/>
      <c r="E20" s="5"/>
      <c r="F20" s="17" t="s">
        <v>21</v>
      </c>
      <c r="G20" s="10"/>
      <c r="H20" s="5"/>
      <c r="I20" s="5"/>
      <c r="J20" s="5"/>
      <c r="K20" s="5"/>
      <c r="L20" s="6"/>
      <c r="M20" s="6"/>
      <c r="N20" s="6"/>
      <c r="O20" s="6"/>
      <c r="P20" s="6"/>
      <c r="Q20" s="6"/>
    </row>
    <row r="21" spans="1:17" ht="34" x14ac:dyDescent="0.2">
      <c r="E21" s="3" t="s">
        <v>0</v>
      </c>
      <c r="F21" s="3" t="s">
        <v>22</v>
      </c>
      <c r="G21" s="3" t="s">
        <v>23</v>
      </c>
      <c r="H21" s="3" t="s">
        <v>20</v>
      </c>
      <c r="I21" s="3" t="s">
        <v>20</v>
      </c>
    </row>
    <row r="22" spans="1:17" ht="16" x14ac:dyDescent="0.2">
      <c r="E22" s="7" t="str">
        <f>D15</f>
        <v>Тестомес</v>
      </c>
      <c r="F22" s="8">
        <f>F15*(1+G15)^(E8-1)</f>
        <v>450000</v>
      </c>
      <c r="G22" s="8">
        <f>G8+E8-I8-1</f>
        <v>6</v>
      </c>
      <c r="H22" s="8">
        <f>G22/H8*K8</f>
        <v>0.72</v>
      </c>
      <c r="I22" s="8">
        <f>F22*H22</f>
        <v>324000</v>
      </c>
    </row>
    <row r="23" spans="1:17" ht="16" x14ac:dyDescent="0.2">
      <c r="E23" s="7" t="str">
        <f t="shared" ref="E23:E24" si="8">D16</f>
        <v>Формовочная</v>
      </c>
      <c r="F23" s="8">
        <f>F16*(1+G16)^(E9-1)</f>
        <v>309679.20000000007</v>
      </c>
      <c r="G23" s="8">
        <f t="shared" ref="G23:G24" si="9">G9+E9-I9-1</f>
        <v>3</v>
      </c>
      <c r="H23" s="8">
        <f t="shared" ref="H23:H24" si="10">G23/H9*K9</f>
        <v>0.34285714285714286</v>
      </c>
      <c r="I23" s="8">
        <f t="shared" ref="I23:I24" si="11">F23*H23</f>
        <v>106175.72571428574</v>
      </c>
    </row>
    <row r="24" spans="1:17" ht="16" x14ac:dyDescent="0.2">
      <c r="E24" s="7" t="str">
        <f t="shared" si="8"/>
        <v>Упаковщик</v>
      </c>
      <c r="F24" s="8">
        <f t="shared" ref="F23:F24" si="12">F17*(1+G17)^(E10-1)</f>
        <v>523809.52380952385</v>
      </c>
      <c r="G24" s="8">
        <f t="shared" si="9"/>
        <v>3</v>
      </c>
      <c r="H24" s="8">
        <f t="shared" si="10"/>
        <v>0.27272727272727271</v>
      </c>
      <c r="I24" s="8">
        <f t="shared" si="11"/>
        <v>142857.14285714287</v>
      </c>
    </row>
    <row r="25" spans="1:17" ht="16" x14ac:dyDescent="0.2">
      <c r="E25" s="14"/>
      <c r="F25" s="14">
        <f>SUM(F22:F24)</f>
        <v>1283488.723809524</v>
      </c>
      <c r="G25" s="14"/>
      <c r="H25" s="14"/>
      <c r="I25" s="14">
        <f>SUM(I22:I24)</f>
        <v>573032.86857142858</v>
      </c>
    </row>
    <row r="26" spans="1:17" ht="16" x14ac:dyDescent="0.2">
      <c r="I26" s="28">
        <f>I25/F25</f>
        <v>0.44646505882078125</v>
      </c>
    </row>
    <row r="28" spans="1:17" ht="16" x14ac:dyDescent="0.2">
      <c r="H28" s="1"/>
    </row>
  </sheetData>
  <mergeCells count="3">
    <mergeCell ref="D2:N2"/>
    <mergeCell ref="H13:K13"/>
    <mergeCell ref="D3:N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" defaultRowHeight="14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" defaultRowHeight="14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Natalia Kirshina</cp:lastModifiedBy>
  <dcterms:created xsi:type="dcterms:W3CDTF">2024-05-16T17:38:43Z</dcterms:created>
  <dcterms:modified xsi:type="dcterms:W3CDTF">2024-05-16T19:33:10Z</dcterms:modified>
</cp:coreProperties>
</file>