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09"/>
  <workbookPr defaultThemeVersion="202300"/>
  <mc:AlternateContent xmlns:mc="http://schemas.openxmlformats.org/markup-compatibility/2006">
    <mc:Choice Requires="x15">
      <x15ac:absPath xmlns:x15ac="http://schemas.microsoft.com/office/spreadsheetml/2010/11/ac" url="/Users/nk/Downloads/"/>
    </mc:Choice>
  </mc:AlternateContent>
  <xr:revisionPtr revIDLastSave="0" documentId="8_{C5A26FFD-9866-A149-909E-6F1A09D21C39}" xr6:coauthVersionLast="47" xr6:coauthVersionMax="47" xr10:uidLastSave="{00000000-0000-0000-0000-000000000000}"/>
  <bookViews>
    <workbookView xWindow="5880" yWindow="2900" windowWidth="27440" windowHeight="16240" xr2:uid="{1791299B-498B-7642-90A2-FCCCD1CA76D4}"/>
  </bookViews>
  <sheets>
    <sheet name="вариант чугуна"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50" i="1" l="1"/>
  <c r="F49" i="1"/>
  <c r="F48" i="1"/>
  <c r="F51" i="1" s="1"/>
  <c r="B49" i="1" s="1"/>
  <c r="B50" i="1" s="1"/>
  <c r="B45" i="1"/>
  <c r="B46" i="1" s="1"/>
  <c r="B42" i="1"/>
  <c r="B37" i="1"/>
  <c r="B36" i="1"/>
  <c r="B38" i="1" s="1"/>
  <c r="B57" i="1" s="1"/>
  <c r="B28" i="1"/>
  <c r="B31" i="1" s="1"/>
  <c r="B54" i="1" s="1"/>
  <c r="B55" i="1" s="1"/>
  <c r="B24" i="1"/>
  <c r="B20" i="1"/>
  <c r="B51" i="1" l="1"/>
</calcChain>
</file>

<file path=xl/sharedStrings.xml><?xml version="1.0" encoding="utf-8"?>
<sst xmlns="http://schemas.openxmlformats.org/spreadsheetml/2006/main" count="52" uniqueCount="41">
  <si>
    <t>Определить рыночную стоимость специализированной линии по производству чугунных заготовок на 01.01.2018 для залога без учета НДС.</t>
  </si>
  <si>
    <t>Объект оценки приобретен в 2011 году, первоначальная стоимость 600 млн руб. без НДС. В период с 2001 по 2018 гг. цены выросли на 154%. В период с 2001 по 2011 гг. цены выросли в 1,56 раза. Нормативный срок службы 18 лет. Эффективный возраст 10 лет.</t>
  </si>
  <si>
    <t>Линия входит в состав имущественного комплекса завода. В имущественный комплекс входят ещё:</t>
  </si>
  <si>
    <t>1. Административное здание, расположенное на обособленном земельном участке площадью 2 га. ЧОД данного комплекса по состоянию на дату оценки составляет 9 млн. руб. в год без НДС. Соответствующий коэффициент капитализации 0,11. Рыночная стоимость земельного участка под административным зданием на дату оценки 350 000 руб. за сотку.</t>
  </si>
  <si>
    <t>2. Земельный участок промплощадки площадью 77 га производственного назначения, с расположенными на нем основными производственными зданиями. Рыночная стоимость земельного участка на дату оценки 1,8 млн руб. за 1 га.</t>
  </si>
  <si>
    <t>3. Производственное здание общепроизводственного назначения площадью 18000 кв. м, рыночной стоимостью 6500 руб. за 1 кв. м. без НДС, без учета стоимости земельного участка.</t>
  </si>
  <si>
    <r>
      <t>4. Вспомогательное специализированное здание для размещения линии подготовки заготовок, полная стоимость замещения (без учета износа) на дату оценки составляет 20,85 млн руб. без НДС (</t>
    </r>
    <r>
      <rPr>
        <sz val="11"/>
        <color theme="4"/>
        <rFont val="Arial"/>
        <family val="2"/>
      </rPr>
      <t>без стоимости земли</t>
    </r>
    <r>
      <rPr>
        <sz val="11"/>
        <color rgb="FF222222"/>
        <rFont val="Arial"/>
        <family val="2"/>
        <charset val="204"/>
      </rPr>
      <t>), накопленный физический износ на дату оценки 35%.</t>
    </r>
  </si>
  <si>
    <t>5. Железнодорожный парк, участвующий в производственном процессе, рыночная стоимость ж/д парка составляет 45,56 млн руб. без учета НДС.</t>
  </si>
  <si>
    <t>6. На балансе предприятия числится санаторий в Хакасии рыночной стоимостью 271,2 млн. руб. с НДС.</t>
  </si>
  <si>
    <t>7. Линия по подготовке заготовок, полная восстановительная стоимость на дату оценки 75 млн руб. без НДС, срок службы 15 лет, эффективный возраст 7 лет.</t>
  </si>
  <si>
    <t>8. Все прочие активы являются специализированными и задействованы в производстве продукции предприятия. Затраты на замещение как новых данных прочих активов по состоянию на дату оценки составляет 51,15 млн. руб. без НДС. Физический износ 20% активов (в стоимостном выражении) составляет 27%, 15% активов – 37%, 65% активов – 57%. 
Стоимость операционного имущества завода в рамках доходного подхода по состоянию на дату оценки составляет 900 млн руб. (без НДС).</t>
  </si>
  <si>
    <t>РЕШЕНИЕ</t>
  </si>
  <si>
    <t>Принципиально не отличается от других задач. Но в результате отсутвуют признаки внешнего устаревания.</t>
  </si>
  <si>
    <t>Рассчитываем рыночную стоимость неспециализированного имущества</t>
  </si>
  <si>
    <t>Административное здание</t>
  </si>
  <si>
    <t>ЧОД</t>
  </si>
  <si>
    <t>коэффициент капитализации</t>
  </si>
  <si>
    <t>РС</t>
  </si>
  <si>
    <t>Земельный участок промплощадки</t>
  </si>
  <si>
    <t>площадь, га</t>
  </si>
  <si>
    <t>РС за 1 га</t>
  </si>
  <si>
    <t xml:space="preserve">Производственное здание общепроизводственного назначения </t>
  </si>
  <si>
    <t xml:space="preserve">площадь, кв. м, </t>
  </si>
  <si>
    <t>РС руб. за 1 кв. м</t>
  </si>
  <si>
    <t>РС ж/д парка (дана в условии)</t>
  </si>
  <si>
    <t>ИТОГО стоимость неспециализированного операционного имущества</t>
  </si>
  <si>
    <t>Рассчитываем стоимость специализированного имущества по затратному подходу</t>
  </si>
  <si>
    <t xml:space="preserve">Объект оценки </t>
  </si>
  <si>
    <t>первоначальная стоимость в 2011</t>
  </si>
  <si>
    <t>ПВС в 2018</t>
  </si>
  <si>
    <t>износ</t>
  </si>
  <si>
    <t>Вспомогательное специализированное здание для размещения линии подготовки заготовок</t>
  </si>
  <si>
    <t>полная стоимость замещения</t>
  </si>
  <si>
    <t>Линия по подготовке заготовок</t>
  </si>
  <si>
    <t>Прочие специализированные активы</t>
  </si>
  <si>
    <t>доля</t>
  </si>
  <si>
    <t>Стоимость операционного имущества в рамках доходного подхода (по условию)</t>
  </si>
  <si>
    <t>РС неспециализированного операционного имущества</t>
  </si>
  <si>
    <t>РС специализированного операционного имущества по доходному подходу</t>
  </si>
  <si>
    <t>Сравниваем полученную по ДП стоимость спец. операц. Имущества (517 021 818 руб.) со стоимостью, полученной затратным подходом (514 338 534 руб.). По ЗП стоимость меньше, значит, внешнее устаревание отсутствует, стоимость линии приравниваем затратному подходу.</t>
  </si>
  <si>
    <t>РС объекта оценки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</si>
</sst>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Aptos Narrow"/>
      <family val="2"/>
      <charset val="204"/>
      <scheme val="minor"/>
    </font>
    <font>
      <sz val="11"/>
      <color theme="1"/>
      <name val="Aptos Narrow"/>
      <family val="2"/>
      <charset val="204"/>
      <scheme val="minor"/>
    </font>
    <font>
      <sz val="11"/>
      <color rgb="FF222222"/>
      <name val="Arial"/>
      <family val="2"/>
      <charset val="204"/>
    </font>
    <font>
      <sz val="11"/>
      <color theme="4"/>
      <name val="Arial"/>
      <family val="2"/>
    </font>
    <font>
      <b/>
      <sz val="14"/>
      <color theme="1"/>
      <name val="Aptos Narrow"/>
      <family val="2"/>
      <charset val="204"/>
      <scheme val="minor"/>
    </font>
    <font>
      <sz val="11"/>
      <color rgb="FFFF0000"/>
      <name val="Aptos Narrow"/>
      <family val="2"/>
      <charset val="204"/>
      <scheme val="minor"/>
    </font>
  </fonts>
  <fills count="6">
    <fill>
      <patternFill patternType="none"/>
    </fill>
    <fill>
      <patternFill patternType="gray125"/>
    </fill>
    <fill>
      <patternFill patternType="solid">
        <fgColor rgb="FFFFC000"/>
        <bgColor indexed="64"/>
      </patternFill>
    </fill>
    <fill>
      <patternFill patternType="solid">
        <fgColor theme="7" tint="0.79998168889431442"/>
        <bgColor indexed="64"/>
      </patternFill>
    </fill>
    <fill>
      <patternFill patternType="solid">
        <fgColor theme="2"/>
        <bgColor indexed="64"/>
      </patternFill>
    </fill>
    <fill>
      <patternFill patternType="solid">
        <fgColor theme="9" tint="0.79998168889431442"/>
        <bgColor indexed="64"/>
      </patternFill>
    </fill>
  </fills>
  <borders count="1">
    <border>
      <left/>
      <right/>
      <top/>
      <bottom/>
      <diagonal/>
    </border>
  </borders>
  <cellStyleXfs count="2">
    <xf numFmtId="0" fontId="0" fillId="0" borderId="0"/>
    <xf numFmtId="9" fontId="1" fillId="0" borderId="0" applyFont="0" applyFill="0" applyBorder="0" applyAlignment="0" applyProtection="0"/>
  </cellStyleXfs>
  <cellXfs count="15">
    <xf numFmtId="0" fontId="0" fillId="0" borderId="0" xfId="0"/>
    <xf numFmtId="0" fontId="2" fillId="0" borderId="0" xfId="0" applyFont="1" applyAlignment="1">
      <alignment wrapText="1"/>
    </xf>
    <xf numFmtId="0" fontId="0" fillId="2" borderId="0" xfId="0" applyFill="1" applyAlignment="1">
      <alignment wrapText="1"/>
    </xf>
    <xf numFmtId="0" fontId="0" fillId="3" borderId="0" xfId="0" applyFill="1"/>
    <xf numFmtId="0" fontId="0" fillId="0" borderId="0" xfId="0" applyAlignment="1">
      <alignment horizontal="right"/>
    </xf>
    <xf numFmtId="3" fontId="0" fillId="0" borderId="0" xfId="0" applyNumberFormat="1"/>
    <xf numFmtId="3" fontId="0" fillId="4" borderId="0" xfId="0" applyNumberFormat="1" applyFill="1"/>
    <xf numFmtId="3" fontId="4" fillId="0" borderId="0" xfId="0" applyNumberFormat="1" applyFont="1"/>
    <xf numFmtId="0" fontId="2" fillId="0" borderId="0" xfId="0" applyFont="1" applyAlignment="1">
      <alignment horizontal="right" wrapText="1"/>
    </xf>
    <xf numFmtId="9" fontId="0" fillId="0" borderId="0" xfId="1" applyFont="1"/>
    <xf numFmtId="0" fontId="2" fillId="0" borderId="0" xfId="0" applyFont="1" applyAlignment="1">
      <alignment horizontal="right" wrapText="1" indent="1"/>
    </xf>
    <xf numFmtId="9" fontId="0" fillId="0" borderId="0" xfId="0" applyNumberFormat="1"/>
    <xf numFmtId="0" fontId="5" fillId="3" borderId="0" xfId="0" applyFont="1" applyFill="1" applyAlignment="1">
      <alignment wrapText="1"/>
    </xf>
    <xf numFmtId="0" fontId="2" fillId="5" borderId="0" xfId="0" applyFont="1" applyFill="1" applyAlignment="1">
      <alignment wrapText="1"/>
    </xf>
    <xf numFmtId="3" fontId="4" fillId="5" borderId="0" xfId="0" applyNumberFormat="1" applyFont="1" applyFill="1"/>
  </cellXfs>
  <cellStyles count="2">
    <cellStyle name="Обычный" xfId="0" builtinId="0"/>
    <cellStyle name="Процентный"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Стандартная">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F47A4C-E6F3-7342-92F2-CA6E9A468B4B}">
  <dimension ref="A1:F57"/>
  <sheetViews>
    <sheetView tabSelected="1" topLeftCell="A29" workbookViewId="0">
      <selection activeCell="B62" sqref="B62"/>
    </sheetView>
  </sheetViews>
  <sheetFormatPr baseColWidth="10" defaultColWidth="8.83203125" defaultRowHeight="15" x14ac:dyDescent="0.2"/>
  <cols>
    <col min="1" max="1" width="104.83203125" customWidth="1"/>
    <col min="2" max="2" width="18.83203125" customWidth="1"/>
    <col min="5" max="5" width="10.1640625" bestFit="1" customWidth="1"/>
  </cols>
  <sheetData>
    <row r="1" spans="1:1" ht="31" x14ac:dyDescent="0.2">
      <c r="A1" s="1" t="s">
        <v>0</v>
      </c>
    </row>
    <row r="2" spans="1:1" ht="46" x14ac:dyDescent="0.2">
      <c r="A2" s="1" t="s">
        <v>1</v>
      </c>
    </row>
    <row r="3" spans="1:1" ht="16" x14ac:dyDescent="0.2">
      <c r="A3" s="1" t="s">
        <v>2</v>
      </c>
    </row>
    <row r="4" spans="1:1" ht="61" x14ac:dyDescent="0.2">
      <c r="A4" s="1" t="s">
        <v>3</v>
      </c>
    </row>
    <row r="5" spans="1:1" ht="46" x14ac:dyDescent="0.2">
      <c r="A5" s="1" t="s">
        <v>4</v>
      </c>
    </row>
    <row r="6" spans="1:1" ht="31" x14ac:dyDescent="0.2">
      <c r="A6" s="1" t="s">
        <v>5</v>
      </c>
    </row>
    <row r="7" spans="1:1" ht="46" x14ac:dyDescent="0.2">
      <c r="A7" s="1" t="s">
        <v>6</v>
      </c>
    </row>
    <row r="8" spans="1:1" ht="31" x14ac:dyDescent="0.2">
      <c r="A8" s="1" t="s">
        <v>7</v>
      </c>
    </row>
    <row r="9" spans="1:1" ht="16" x14ac:dyDescent="0.2">
      <c r="A9" s="1" t="s">
        <v>8</v>
      </c>
    </row>
    <row r="10" spans="1:1" ht="31" x14ac:dyDescent="0.2">
      <c r="A10" s="1" t="s">
        <v>9</v>
      </c>
    </row>
    <row r="11" spans="1:1" ht="91" x14ac:dyDescent="0.2">
      <c r="A11" s="1" t="s">
        <v>10</v>
      </c>
    </row>
    <row r="13" spans="1:1" ht="16" x14ac:dyDescent="0.2">
      <c r="A13" s="1" t="s">
        <v>11</v>
      </c>
    </row>
    <row r="14" spans="1:1" ht="16" x14ac:dyDescent="0.2">
      <c r="A14" s="2" t="s">
        <v>12</v>
      </c>
    </row>
    <row r="16" spans="1:1" x14ac:dyDescent="0.2">
      <c r="A16" s="3" t="s">
        <v>13</v>
      </c>
    </row>
    <row r="17" spans="1:2" x14ac:dyDescent="0.2">
      <c r="A17" t="s">
        <v>14</v>
      </c>
    </row>
    <row r="18" spans="1:2" x14ac:dyDescent="0.2">
      <c r="A18" s="4" t="s">
        <v>15</v>
      </c>
      <c r="B18" s="5">
        <v>9000000</v>
      </c>
    </row>
    <row r="19" spans="1:2" x14ac:dyDescent="0.2">
      <c r="A19" s="4" t="s">
        <v>16</v>
      </c>
      <c r="B19">
        <v>0.11</v>
      </c>
    </row>
    <row r="20" spans="1:2" x14ac:dyDescent="0.2">
      <c r="A20" s="4" t="s">
        <v>17</v>
      </c>
      <c r="B20" s="6">
        <f>B18/B19</f>
        <v>81818181.818181813</v>
      </c>
    </row>
    <row r="21" spans="1:2" x14ac:dyDescent="0.2">
      <c r="A21" t="s">
        <v>18</v>
      </c>
    </row>
    <row r="22" spans="1:2" x14ac:dyDescent="0.2">
      <c r="A22" s="4" t="s">
        <v>19</v>
      </c>
      <c r="B22" s="5">
        <v>77</v>
      </c>
    </row>
    <row r="23" spans="1:2" x14ac:dyDescent="0.2">
      <c r="A23" s="4" t="s">
        <v>20</v>
      </c>
      <c r="B23" s="5">
        <v>1800000</v>
      </c>
    </row>
    <row r="24" spans="1:2" x14ac:dyDescent="0.2">
      <c r="A24" s="4" t="s">
        <v>17</v>
      </c>
      <c r="B24" s="6">
        <f>B22*B23</f>
        <v>138600000</v>
      </c>
    </row>
    <row r="25" spans="1:2" x14ac:dyDescent="0.2">
      <c r="A25" t="s">
        <v>21</v>
      </c>
    </row>
    <row r="26" spans="1:2" x14ac:dyDescent="0.2">
      <c r="A26" s="4" t="s">
        <v>22</v>
      </c>
      <c r="B26" s="5">
        <v>18000</v>
      </c>
    </row>
    <row r="27" spans="1:2" x14ac:dyDescent="0.2">
      <c r="A27" s="4" t="s">
        <v>23</v>
      </c>
      <c r="B27" s="5">
        <v>6500</v>
      </c>
    </row>
    <row r="28" spans="1:2" x14ac:dyDescent="0.2">
      <c r="A28" s="4"/>
      <c r="B28" s="6">
        <f>B26*B27</f>
        <v>117000000</v>
      </c>
    </row>
    <row r="30" spans="1:2" x14ac:dyDescent="0.2">
      <c r="A30" t="s">
        <v>24</v>
      </c>
      <c r="B30" s="6">
        <v>45560000</v>
      </c>
    </row>
    <row r="31" spans="1:2" ht="19" x14ac:dyDescent="0.25">
      <c r="A31" s="4" t="s">
        <v>25</v>
      </c>
      <c r="B31" s="7">
        <f>B30+B28+B24+B20</f>
        <v>382978181.81818181</v>
      </c>
    </row>
    <row r="33" spans="1:6" x14ac:dyDescent="0.2">
      <c r="A33" s="3" t="s">
        <v>26</v>
      </c>
    </row>
    <row r="34" spans="1:6" ht="16" x14ac:dyDescent="0.2">
      <c r="A34" s="1" t="s">
        <v>27</v>
      </c>
    </row>
    <row r="35" spans="1:6" ht="16" x14ac:dyDescent="0.2">
      <c r="A35" s="8" t="s">
        <v>28</v>
      </c>
      <c r="B35" s="5">
        <v>600000000</v>
      </c>
    </row>
    <row r="36" spans="1:6" ht="16" x14ac:dyDescent="0.2">
      <c r="A36" s="8" t="s">
        <v>29</v>
      </c>
      <c r="B36" s="5">
        <f>B35/1.56*2.54</f>
        <v>976923076.92307687</v>
      </c>
    </row>
    <row r="37" spans="1:6" ht="16" x14ac:dyDescent="0.2">
      <c r="A37" s="8" t="s">
        <v>30</v>
      </c>
      <c r="B37" s="9">
        <f>10/18</f>
        <v>0.55555555555555558</v>
      </c>
    </row>
    <row r="38" spans="1:6" ht="16" x14ac:dyDescent="0.2">
      <c r="A38" s="8" t="s">
        <v>17</v>
      </c>
      <c r="B38" s="6">
        <f>B36*(1-B37)</f>
        <v>434188034.18803412</v>
      </c>
    </row>
    <row r="39" spans="1:6" ht="16" x14ac:dyDescent="0.2">
      <c r="A39" s="1" t="s">
        <v>31</v>
      </c>
    </row>
    <row r="40" spans="1:6" ht="16" x14ac:dyDescent="0.2">
      <c r="A40" s="10" t="s">
        <v>32</v>
      </c>
      <c r="B40" s="5">
        <v>20850000</v>
      </c>
    </row>
    <row r="41" spans="1:6" ht="16" x14ac:dyDescent="0.2">
      <c r="A41" s="10" t="s">
        <v>30</v>
      </c>
      <c r="B41" s="11">
        <v>0.35</v>
      </c>
    </row>
    <row r="42" spans="1:6" ht="16" x14ac:dyDescent="0.2">
      <c r="A42" s="10" t="s">
        <v>17</v>
      </c>
      <c r="B42" s="6">
        <f>B40*(1-B41)</f>
        <v>13552500</v>
      </c>
    </row>
    <row r="43" spans="1:6" ht="16" x14ac:dyDescent="0.2">
      <c r="A43" s="1" t="s">
        <v>33</v>
      </c>
    </row>
    <row r="44" spans="1:6" ht="16" x14ac:dyDescent="0.2">
      <c r="A44" s="10" t="s">
        <v>32</v>
      </c>
      <c r="B44" s="5">
        <v>75000000</v>
      </c>
    </row>
    <row r="45" spans="1:6" ht="16" x14ac:dyDescent="0.2">
      <c r="A45" s="10" t="s">
        <v>30</v>
      </c>
      <c r="B45" s="11">
        <f>7/15</f>
        <v>0.46666666666666667</v>
      </c>
    </row>
    <row r="46" spans="1:6" ht="16" x14ac:dyDescent="0.2">
      <c r="A46" s="10" t="s">
        <v>17</v>
      </c>
      <c r="B46" s="6">
        <f>B44*(1-B45)</f>
        <v>40000000</v>
      </c>
    </row>
    <row r="47" spans="1:6" ht="16" x14ac:dyDescent="0.2">
      <c r="A47" s="1" t="s">
        <v>34</v>
      </c>
      <c r="D47" t="s">
        <v>35</v>
      </c>
      <c r="E47" t="s">
        <v>30</v>
      </c>
    </row>
    <row r="48" spans="1:6" ht="16" x14ac:dyDescent="0.2">
      <c r="A48" s="10" t="s">
        <v>32</v>
      </c>
      <c r="B48" s="5">
        <v>51150000</v>
      </c>
      <c r="D48">
        <v>0.2</v>
      </c>
      <c r="E48">
        <v>0.27</v>
      </c>
      <c r="F48">
        <f t="shared" ref="F48:F49" si="0">D48*E48</f>
        <v>5.4000000000000006E-2</v>
      </c>
    </row>
    <row r="49" spans="1:6" ht="16" x14ac:dyDescent="0.2">
      <c r="A49" s="10" t="s">
        <v>30</v>
      </c>
      <c r="B49" s="11">
        <f>F51</f>
        <v>0.48</v>
      </c>
      <c r="D49">
        <v>0.15</v>
      </c>
      <c r="E49">
        <v>0.37</v>
      </c>
      <c r="F49">
        <f t="shared" si="0"/>
        <v>5.5500000000000001E-2</v>
      </c>
    </row>
    <row r="50" spans="1:6" x14ac:dyDescent="0.2">
      <c r="B50" s="6">
        <f>B48*(1-B49)</f>
        <v>26598000</v>
      </c>
      <c r="D50">
        <v>0.65</v>
      </c>
      <c r="E50">
        <v>0.56999999999999995</v>
      </c>
      <c r="F50">
        <f>D50*E50</f>
        <v>0.3705</v>
      </c>
    </row>
    <row r="51" spans="1:6" ht="19" x14ac:dyDescent="0.25">
      <c r="A51" s="4" t="s">
        <v>25</v>
      </c>
      <c r="B51" s="7">
        <f>B50+B46+B42+B38</f>
        <v>514338534.18803412</v>
      </c>
      <c r="F51">
        <f>SUM(F48:F50)</f>
        <v>0.48</v>
      </c>
    </row>
    <row r="53" spans="1:6" ht="16" x14ac:dyDescent="0.2">
      <c r="A53" s="1" t="s">
        <v>36</v>
      </c>
      <c r="B53" s="5">
        <v>900000000</v>
      </c>
    </row>
    <row r="54" spans="1:6" ht="16" x14ac:dyDescent="0.2">
      <c r="A54" s="1" t="s">
        <v>37</v>
      </c>
      <c r="B54" s="5">
        <f>B31</f>
        <v>382978181.81818181</v>
      </c>
    </row>
    <row r="55" spans="1:6" ht="19" x14ac:dyDescent="0.25">
      <c r="A55" s="1" t="s">
        <v>38</v>
      </c>
      <c r="B55" s="7">
        <f>B53-B54</f>
        <v>517021818.18181819</v>
      </c>
    </row>
    <row r="56" spans="1:6" ht="48" x14ac:dyDescent="0.2">
      <c r="A56" s="12" t="s">
        <v>39</v>
      </c>
    </row>
    <row r="57" spans="1:6" ht="19" x14ac:dyDescent="0.25">
      <c r="A57" s="13" t="s">
        <v>40</v>
      </c>
      <c r="B57" s="14">
        <f>B38</f>
        <v>434188034.18803412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Листы</vt:lpstr>
      </vt:variant>
      <vt:variant>
        <vt:i4>1</vt:i4>
      </vt:variant>
    </vt:vector>
  </HeadingPairs>
  <TitlesOfParts>
    <vt:vector size="1" baseType="lpstr">
      <vt:lpstr>вариант чугуна</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Natalia Kirshina</dc:creator>
  <cp:lastModifiedBy>Natalia Kirshina</cp:lastModifiedBy>
  <dcterms:created xsi:type="dcterms:W3CDTF">2024-06-21T19:58:37Z</dcterms:created>
  <dcterms:modified xsi:type="dcterms:W3CDTF">2024-06-21T19:59:02Z</dcterms:modified>
</cp:coreProperties>
</file>