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nk/Documents/Docs/Appraise/Квал Экзамен/новое в базу/новое движка/"/>
    </mc:Choice>
  </mc:AlternateContent>
  <xr:revisionPtr revIDLastSave="0" documentId="8_{51C81AF3-D856-9E41-86C0-582FBA75D64C}" xr6:coauthVersionLast="47" xr6:coauthVersionMax="47" xr10:uidLastSave="{00000000-0000-0000-0000-000000000000}"/>
  <bookViews>
    <workbookView xWindow="0" yWindow="500" windowWidth="32180" windowHeight="18140" xr2:uid="{7EFA70FD-9B89-499E-994F-41A3484DA973}"/>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1" l="1"/>
  <c r="E30" i="1"/>
  <c r="E27" i="1"/>
  <c r="D27" i="1"/>
  <c r="E25" i="1"/>
  <c r="D25" i="1"/>
  <c r="E24" i="1"/>
  <c r="D24" i="1"/>
  <c r="E39" i="1"/>
  <c r="D39" i="1"/>
  <c r="E36" i="1"/>
  <c r="E33" i="1"/>
  <c r="D33" i="1"/>
  <c r="C33" i="1"/>
  <c r="E34" i="1" s="1"/>
  <c r="I34" i="1"/>
  <c r="I32" i="1"/>
  <c r="J32" i="1" l="1"/>
  <c r="D32" i="1" s="1"/>
  <c r="D37" i="1" s="1"/>
  <c r="J33" i="1"/>
  <c r="E32" i="1" s="1"/>
  <c r="E37" i="1" s="1"/>
  <c r="E40" i="1" s="1"/>
  <c r="J34" i="1"/>
  <c r="D34" i="1"/>
  <c r="D40" i="1" l="1"/>
  <c r="C41" i="1" s="1"/>
</calcChain>
</file>

<file path=xl/sharedStrings.xml><?xml version="1.0" encoding="utf-8"?>
<sst xmlns="http://schemas.openxmlformats.org/spreadsheetml/2006/main" count="73" uniqueCount="56">
  <si>
    <t>Необходимо определить рыночную стоимость станка (с учетом НДС) производства Китай с ЧПУ по состоянию на 01.01.2015. Диаметр заготовок 600 мм. Нормативный срок службы таких станков 25 лет. Остаточный срок службы оцениваемого объекта 10 лет. Оценщик искал информацию в 2018 году и установил следующие объекты:</t>
  </si>
  <si>
    <t>Параметр</t>
  </si>
  <si>
    <t>Аналог 1</t>
  </si>
  <si>
    <t>Аналог 2</t>
  </si>
  <si>
    <t>тип цены</t>
  </si>
  <si>
    <t>сделка</t>
  </si>
  <si>
    <t>наличие НДС</t>
  </si>
  <si>
    <t>без НДС</t>
  </si>
  <si>
    <t>цена, руб.</t>
  </si>
  <si>
    <t>производство</t>
  </si>
  <si>
    <t>Россия</t>
  </si>
  <si>
    <t>Европа</t>
  </si>
  <si>
    <t>диаметр заготовки, мм</t>
  </si>
  <si>
    <t>дата производства</t>
  </si>
  <si>
    <t>нет данных</t>
  </si>
  <si>
    <t>хронологический возраст, лет</t>
  </si>
  <si>
    <t>-</t>
  </si>
  <si>
    <t>дата предложения</t>
  </si>
  <si>
    <t>Производитель</t>
  </si>
  <si>
    <t>Китай</t>
  </si>
  <si>
    <t>Стоимость станков с ЧПУ относительно стоимости таких же станков без ЧПУ на дату оценки составляет 100 000 руб. (без учета НДС). Коэффициент торможения цены по диаметру заготовок 0,7. Износ происходит линейно. НДС до 01.01.2019 составлял 18%, после - 20%.</t>
  </si>
  <si>
    <t>Наименование</t>
  </si>
  <si>
    <t>Объект оценки</t>
  </si>
  <si>
    <t>цена объекта</t>
  </si>
  <si>
    <t>с НДС</t>
  </si>
  <si>
    <t>поправка на наличие НДС</t>
  </si>
  <si>
    <t>поправка на торг</t>
  </si>
  <si>
    <t>дата оценки</t>
  </si>
  <si>
    <t>поправка на дату</t>
  </si>
  <si>
    <t>страна производитель</t>
  </si>
  <si>
    <t>поправка на страну</t>
  </si>
  <si>
    <t>физ износ объекта</t>
  </si>
  <si>
    <t>поправка на состояние (износ)</t>
  </si>
  <si>
    <t>диаметр заготовки</t>
  </si>
  <si>
    <t>поправка на диаметр заготовки</t>
  </si>
  <si>
    <t>скорректированная цена</t>
  </si>
  <si>
    <t>наличие ЧПУ</t>
  </si>
  <si>
    <t>с ЧПУ</t>
  </si>
  <si>
    <t>без ЧПУ</t>
  </si>
  <si>
    <t>корректировка на ЧПУ (с учетом НДС)</t>
  </si>
  <si>
    <t>итого скорректированная цена</t>
  </si>
  <si>
    <t>Рыночная стоимость объекта оценки</t>
  </si>
  <si>
    <t>Пояснения</t>
  </si>
  <si>
    <t>добавляется НДС в размере 18%, поскольку даны цены без учета НДС, а стоимость объекта оценки необходимо определить с НДС</t>
  </si>
  <si>
    <t>корректировка на торг не вводится, поскольку даны цены сделок (информация про торг лишняя)</t>
  </si>
  <si>
    <t>вводится поправка на дату предложения по предоставленным индексам изменения цен; необходимо обратить внимание, что дата сделки позднее даны оценки и брать индексы соответственно стране производителю</t>
  </si>
  <si>
    <t>расчет корректировки на страну, исходя из представленных условий:</t>
  </si>
  <si>
    <t>Страна</t>
  </si>
  <si>
    <t>Соотношение цен из условий</t>
  </si>
  <si>
    <t>Корректировка</t>
  </si>
  <si>
    <t>корректировка с учетом коэффициента торможения, который дан из условий</t>
  </si>
  <si>
    <t>поправка в абсолютном значении, добавив к исходным данным НДС</t>
  </si>
  <si>
    <t>Известно, что скидка на торг при продаже составляет 10%. Станки производства России дешевле европейских на 30%, а китайские станки дешевле европейских в 1,3 раза. Имеются данные о динамике цен на станки без ЧПУ (индекс к базовому году):</t>
  </si>
  <si>
    <t xml:space="preserve">расчет по формуле (1 - Износ ОО)/(1 - Износ аналога). </t>
  </si>
  <si>
    <t>Физический износ рассчитываем исходя из возраста объектов. Для расчета возраста дана информация о годе выпуска или сроке службе на дату продажи</t>
  </si>
  <si>
    <t>РЕШЕНИЕ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</si>
</sst>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04"/>
      <scheme val="minor"/>
    </font>
    <font>
      <sz val="10"/>
      <color rgb="FF222222"/>
      <name val="Calibri"/>
      <family val="2"/>
      <charset val="204"/>
      <scheme val="minor"/>
    </font>
    <font>
      <sz val="10"/>
      <color rgb="FF0070C0"/>
      <name val="Calibri"/>
      <family val="2"/>
      <charset val="204"/>
      <scheme val="minor"/>
    </font>
    <font>
      <sz val="10"/>
      <color theme="1"/>
      <name val="Calibri"/>
      <family val="2"/>
      <charset val="204"/>
      <scheme val="minor"/>
    </font>
    <font>
      <sz val="9"/>
      <color theme="1"/>
      <name val="Calibri"/>
      <family val="2"/>
      <charset val="204"/>
      <scheme val="minor"/>
    </font>
    <font>
      <b/>
      <sz val="10"/>
      <color rgb="FF22222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7">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3" fillId="0" borderId="0" xfId="0" applyFont="1"/>
    <xf numFmtId="0" fontId="3" fillId="0" borderId="1" xfId="0" applyFont="1" applyBorder="1" applyAlignment="1">
      <alignment vertical="top" wrapText="1"/>
    </xf>
    <xf numFmtId="0" fontId="2" fillId="0" borderId="0" xfId="0" applyFont="1" applyAlignment="1">
      <alignment horizontal="left" vertical="center"/>
    </xf>
    <xf numFmtId="4" fontId="3" fillId="0" borderId="0" xfId="0" applyNumberFormat="1" applyFont="1"/>
    <xf numFmtId="2"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2"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3" fillId="0" borderId="0" xfId="0" applyNumberFormat="1" applyFont="1"/>
    <xf numFmtId="0" fontId="3" fillId="4" borderId="0" xfId="0" applyFont="1" applyFill="1"/>
    <xf numFmtId="2" fontId="1" fillId="5" borderId="1"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xf>
    <xf numFmtId="3" fontId="5" fillId="6"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CA8B-4934-40DD-BD65-975E60D46B57}">
  <dimension ref="B2:L58"/>
  <sheetViews>
    <sheetView tabSelected="1" topLeftCell="A27" zoomScale="125" zoomScaleNormal="125" workbookViewId="0">
      <selection activeCell="G40" sqref="G40"/>
    </sheetView>
  </sheetViews>
  <sheetFormatPr baseColWidth="10" defaultColWidth="9.1640625" defaultRowHeight="14" x14ac:dyDescent="0.2"/>
  <cols>
    <col min="1" max="1" width="9.1640625" style="5"/>
    <col min="2" max="2" width="17.6640625" style="5" customWidth="1"/>
    <col min="3" max="6" width="12.1640625" style="5" customWidth="1"/>
    <col min="7" max="7" width="34.83203125" style="5" customWidth="1"/>
    <col min="8" max="8" width="12.1640625" style="5" customWidth="1"/>
    <col min="9" max="9" width="16.5" style="5" customWidth="1"/>
    <col min="10" max="11" width="12.83203125" style="5" bestFit="1" customWidth="1"/>
    <col min="12" max="12" width="12.5" style="5" bestFit="1" customWidth="1"/>
    <col min="13" max="16384" width="9.1640625" style="5"/>
  </cols>
  <sheetData>
    <row r="2" spans="2:11" x14ac:dyDescent="0.2">
      <c r="B2" s="17" t="s">
        <v>0</v>
      </c>
      <c r="C2" s="17"/>
      <c r="D2" s="17"/>
      <c r="E2" s="17"/>
      <c r="F2" s="17"/>
      <c r="G2" s="17"/>
      <c r="H2" s="17"/>
      <c r="I2" s="17"/>
      <c r="J2" s="17"/>
      <c r="K2" s="17"/>
    </row>
    <row r="4" spans="2:11" ht="15" x14ac:dyDescent="0.2">
      <c r="B4" s="11" t="s">
        <v>1</v>
      </c>
      <c r="C4" s="11" t="s">
        <v>2</v>
      </c>
      <c r="D4" s="11" t="s">
        <v>3</v>
      </c>
    </row>
    <row r="5" spans="2:11" ht="15" x14ac:dyDescent="0.2">
      <c r="B5" s="1" t="s">
        <v>4</v>
      </c>
      <c r="C5" s="2" t="s">
        <v>5</v>
      </c>
      <c r="D5" s="2" t="s">
        <v>5</v>
      </c>
    </row>
    <row r="6" spans="2:11" ht="15" x14ac:dyDescent="0.2">
      <c r="B6" s="1" t="s">
        <v>6</v>
      </c>
      <c r="C6" s="2" t="s">
        <v>7</v>
      </c>
      <c r="D6" s="2" t="s">
        <v>7</v>
      </c>
    </row>
    <row r="7" spans="2:11" ht="15" x14ac:dyDescent="0.2">
      <c r="B7" s="1" t="s">
        <v>8</v>
      </c>
      <c r="C7" s="3">
        <v>500000</v>
      </c>
      <c r="D7" s="3">
        <v>1100000</v>
      </c>
    </row>
    <row r="8" spans="2:11" ht="15" x14ac:dyDescent="0.2">
      <c r="B8" s="1" t="s">
        <v>9</v>
      </c>
      <c r="C8" s="2" t="s">
        <v>10</v>
      </c>
      <c r="D8" s="2" t="s">
        <v>11</v>
      </c>
    </row>
    <row r="9" spans="2:11" ht="15" x14ac:dyDescent="0.2">
      <c r="B9" s="1" t="s">
        <v>12</v>
      </c>
      <c r="C9" s="2">
        <v>500</v>
      </c>
      <c r="D9" s="2">
        <v>700</v>
      </c>
    </row>
    <row r="10" spans="2:11" ht="15" x14ac:dyDescent="0.2">
      <c r="B10" s="1" t="s">
        <v>13</v>
      </c>
      <c r="C10" s="2">
        <v>2004</v>
      </c>
      <c r="D10" s="2" t="s">
        <v>14</v>
      </c>
    </row>
    <row r="11" spans="2:11" ht="30" x14ac:dyDescent="0.2">
      <c r="B11" s="1" t="s">
        <v>15</v>
      </c>
      <c r="C11" s="2" t="s">
        <v>16</v>
      </c>
      <c r="D11" s="2">
        <v>7</v>
      </c>
    </row>
    <row r="12" spans="2:11" ht="15" x14ac:dyDescent="0.2">
      <c r="B12" s="1" t="s">
        <v>17</v>
      </c>
      <c r="C12" s="4">
        <v>42005</v>
      </c>
      <c r="D12" s="4">
        <v>42736</v>
      </c>
    </row>
    <row r="14" spans="2:11" x14ac:dyDescent="0.2">
      <c r="B14" s="17" t="s">
        <v>52</v>
      </c>
      <c r="C14" s="17"/>
      <c r="D14" s="17"/>
      <c r="E14" s="17"/>
      <c r="F14" s="17"/>
      <c r="G14" s="17"/>
      <c r="H14" s="17"/>
      <c r="I14" s="17"/>
      <c r="J14" s="17"/>
      <c r="K14" s="17"/>
    </row>
    <row r="16" spans="2:11" ht="15" x14ac:dyDescent="0.2">
      <c r="B16" s="11" t="s">
        <v>18</v>
      </c>
      <c r="C16" s="11">
        <v>2015</v>
      </c>
      <c r="D16" s="11">
        <v>2016</v>
      </c>
      <c r="E16" s="11">
        <v>2017</v>
      </c>
      <c r="F16" s="11">
        <v>2018</v>
      </c>
      <c r="G16" s="11">
        <v>2019</v>
      </c>
    </row>
    <row r="17" spans="2:11" ht="15" x14ac:dyDescent="0.2">
      <c r="B17" s="1" t="s">
        <v>11</v>
      </c>
      <c r="C17" s="2">
        <v>1.1000000000000001</v>
      </c>
      <c r="D17" s="2">
        <v>1.3</v>
      </c>
      <c r="E17" s="2">
        <v>1.5</v>
      </c>
      <c r="F17" s="2">
        <v>1.8</v>
      </c>
      <c r="G17" s="2">
        <v>2</v>
      </c>
    </row>
    <row r="18" spans="2:11" ht="15" x14ac:dyDescent="0.2">
      <c r="B18" s="1" t="s">
        <v>10</v>
      </c>
      <c r="C18" s="2">
        <v>95</v>
      </c>
      <c r="D18" s="2">
        <v>110</v>
      </c>
      <c r="E18" s="2">
        <v>120</v>
      </c>
      <c r="F18" s="2">
        <v>115</v>
      </c>
      <c r="G18" s="2">
        <v>120</v>
      </c>
    </row>
    <row r="19" spans="2:11" ht="15" x14ac:dyDescent="0.2">
      <c r="B19" s="1" t="s">
        <v>19</v>
      </c>
      <c r="C19" s="2">
        <v>0.8</v>
      </c>
      <c r="D19" s="2">
        <v>0.9</v>
      </c>
      <c r="E19" s="2">
        <v>1.1000000000000001</v>
      </c>
      <c r="F19" s="2">
        <v>1.5</v>
      </c>
      <c r="G19" s="2">
        <v>1.7</v>
      </c>
    </row>
    <row r="21" spans="2:11" x14ac:dyDescent="0.2">
      <c r="B21" s="17" t="s">
        <v>20</v>
      </c>
      <c r="C21" s="17"/>
      <c r="D21" s="17"/>
      <c r="E21" s="17"/>
      <c r="F21" s="17"/>
      <c r="G21" s="17"/>
      <c r="H21" s="17"/>
      <c r="I21" s="17"/>
      <c r="J21" s="17"/>
      <c r="K21" s="17"/>
    </row>
    <row r="22" spans="2:11" x14ac:dyDescent="0.2">
      <c r="B22" s="21" t="s">
        <v>55</v>
      </c>
      <c r="C22" s="21"/>
      <c r="D22" s="21"/>
      <c r="E22" s="21"/>
      <c r="F22" s="21"/>
      <c r="G22" s="21"/>
      <c r="H22" s="21"/>
      <c r="I22" s="21"/>
      <c r="J22" s="21"/>
      <c r="K22" s="21"/>
    </row>
    <row r="23" spans="2:11" ht="15" x14ac:dyDescent="0.2">
      <c r="B23" s="11" t="s">
        <v>21</v>
      </c>
      <c r="C23" s="11" t="s">
        <v>22</v>
      </c>
      <c r="D23" s="11" t="s">
        <v>2</v>
      </c>
      <c r="E23" s="11" t="s">
        <v>3</v>
      </c>
      <c r="F23" s="16" t="s">
        <v>42</v>
      </c>
    </row>
    <row r="24" spans="2:11" ht="15" x14ac:dyDescent="0.2">
      <c r="B24" s="1" t="s">
        <v>23</v>
      </c>
      <c r="C24" s="2" t="s">
        <v>16</v>
      </c>
      <c r="D24" s="3">
        <f>C7</f>
        <v>500000</v>
      </c>
      <c r="E24" s="3">
        <f>D7</f>
        <v>1100000</v>
      </c>
      <c r="F24" s="7"/>
    </row>
    <row r="25" spans="2:11" ht="15" x14ac:dyDescent="0.2">
      <c r="B25" s="1" t="s">
        <v>6</v>
      </c>
      <c r="C25" s="2" t="s">
        <v>24</v>
      </c>
      <c r="D25" s="2" t="str">
        <f>C6</f>
        <v>без НДС</v>
      </c>
      <c r="E25" s="2" t="str">
        <f>D6</f>
        <v>без НДС</v>
      </c>
      <c r="F25" s="7"/>
    </row>
    <row r="26" spans="2:11" ht="30" x14ac:dyDescent="0.2">
      <c r="B26" s="1" t="s">
        <v>25</v>
      </c>
      <c r="C26" s="6"/>
      <c r="D26" s="2">
        <v>1.18</v>
      </c>
      <c r="E26" s="2">
        <v>1.18</v>
      </c>
      <c r="F26" s="23" t="s">
        <v>43</v>
      </c>
      <c r="G26" s="24"/>
    </row>
    <row r="27" spans="2:11" ht="15" x14ac:dyDescent="0.2">
      <c r="B27" s="1" t="s">
        <v>4</v>
      </c>
      <c r="C27" s="2" t="s">
        <v>5</v>
      </c>
      <c r="D27" s="2" t="str">
        <f>C5</f>
        <v>сделка</v>
      </c>
      <c r="E27" s="2" t="str">
        <f>D5</f>
        <v>сделка</v>
      </c>
      <c r="F27" s="7"/>
      <c r="G27" s="25"/>
    </row>
    <row r="28" spans="2:11" ht="15" x14ac:dyDescent="0.2">
      <c r="B28" s="1" t="s">
        <v>26</v>
      </c>
      <c r="C28" s="6"/>
      <c r="D28" s="10">
        <v>1</v>
      </c>
      <c r="E28" s="10">
        <v>1</v>
      </c>
      <c r="F28" s="23" t="s">
        <v>44</v>
      </c>
      <c r="G28" s="24"/>
    </row>
    <row r="29" spans="2:11" ht="15" x14ac:dyDescent="0.2">
      <c r="B29" s="1" t="s">
        <v>27</v>
      </c>
      <c r="C29" s="4">
        <v>42005</v>
      </c>
      <c r="D29" s="4">
        <v>42005</v>
      </c>
      <c r="E29" s="18">
        <v>42736</v>
      </c>
      <c r="F29" s="7"/>
      <c r="G29" s="25"/>
    </row>
    <row r="30" spans="2:11" ht="15" x14ac:dyDescent="0.2">
      <c r="B30" s="1" t="s">
        <v>28</v>
      </c>
      <c r="C30" s="6"/>
      <c r="D30" s="9">
        <v>1</v>
      </c>
      <c r="E30" s="9">
        <f>C17/E17</f>
        <v>0.73333333333333339</v>
      </c>
      <c r="F30" s="23" t="s">
        <v>45</v>
      </c>
      <c r="G30" s="24"/>
    </row>
    <row r="31" spans="2:11" ht="26" x14ac:dyDescent="0.2">
      <c r="B31" s="1" t="s">
        <v>29</v>
      </c>
      <c r="C31" s="2" t="s">
        <v>19</v>
      </c>
      <c r="D31" s="2" t="s">
        <v>10</v>
      </c>
      <c r="E31" s="19" t="s">
        <v>11</v>
      </c>
      <c r="F31" s="7"/>
      <c r="G31" s="25"/>
      <c r="H31" s="12" t="s">
        <v>47</v>
      </c>
      <c r="I31" s="12" t="s">
        <v>48</v>
      </c>
      <c r="J31" s="12" t="s">
        <v>49</v>
      </c>
    </row>
    <row r="32" spans="2:11" ht="15" x14ac:dyDescent="0.2">
      <c r="B32" s="1" t="s">
        <v>30</v>
      </c>
      <c r="C32" s="6"/>
      <c r="D32" s="10">
        <f>J32</f>
        <v>1.0989010989010988</v>
      </c>
      <c r="E32" s="10">
        <f>J33</f>
        <v>0.76923076923076916</v>
      </c>
      <c r="F32" s="23" t="s">
        <v>46</v>
      </c>
      <c r="G32" s="24"/>
      <c r="H32" s="13" t="s">
        <v>10</v>
      </c>
      <c r="I32" s="14">
        <f>1-30/100</f>
        <v>0.7</v>
      </c>
      <c r="J32" s="15">
        <f>$I$34/I32</f>
        <v>1.0989010989010988</v>
      </c>
    </row>
    <row r="33" spans="2:12" ht="15" x14ac:dyDescent="0.2">
      <c r="B33" s="1" t="s">
        <v>31</v>
      </c>
      <c r="C33" s="22">
        <f>(25-10)/25</f>
        <v>0.6</v>
      </c>
      <c r="D33" s="22">
        <f>(2015-2004)/25</f>
        <v>0.44</v>
      </c>
      <c r="E33" s="22">
        <f>(7-2)/25</f>
        <v>0.2</v>
      </c>
      <c r="F33" s="23" t="s">
        <v>54</v>
      </c>
      <c r="G33" s="24"/>
      <c r="H33" s="13" t="s">
        <v>11</v>
      </c>
      <c r="I33" s="14">
        <v>1</v>
      </c>
      <c r="J33" s="15">
        <f>$I$34/I33</f>
        <v>0.76923076923076916</v>
      </c>
    </row>
    <row r="34" spans="2:12" ht="30" x14ac:dyDescent="0.2">
      <c r="B34" s="1" t="s">
        <v>32</v>
      </c>
      <c r="C34" s="6"/>
      <c r="D34" s="9">
        <f>(1-$C$33)/(1-D33)</f>
        <v>0.7142857142857143</v>
      </c>
      <c r="E34" s="9">
        <f>(1-$C$33)/(1-E33)</f>
        <v>0.5</v>
      </c>
      <c r="F34" s="23" t="s">
        <v>53</v>
      </c>
      <c r="G34" s="24"/>
      <c r="H34" s="13" t="s">
        <v>19</v>
      </c>
      <c r="I34" s="14">
        <f>I33/1.3</f>
        <v>0.76923076923076916</v>
      </c>
      <c r="J34" s="15">
        <f>$I$34/I34</f>
        <v>1</v>
      </c>
    </row>
    <row r="35" spans="2:12" ht="15" x14ac:dyDescent="0.2">
      <c r="B35" s="1" t="s">
        <v>33</v>
      </c>
      <c r="C35" s="2">
        <v>600</v>
      </c>
      <c r="D35" s="2">
        <v>500</v>
      </c>
      <c r="E35" s="2">
        <v>700</v>
      </c>
      <c r="F35" s="7"/>
      <c r="G35" s="25"/>
    </row>
    <row r="36" spans="2:12" ht="30" x14ac:dyDescent="0.2">
      <c r="B36" s="1" t="s">
        <v>34</v>
      </c>
      <c r="C36" s="6"/>
      <c r="D36" s="10">
        <f>POWER($C$35/D35,0.7)</f>
        <v>1.1361269771988887</v>
      </c>
      <c r="E36" s="10">
        <f>POWER($C$35/E35,0.7)</f>
        <v>0.8977124479000923</v>
      </c>
      <c r="F36" s="23" t="s">
        <v>50</v>
      </c>
      <c r="G36" s="24"/>
    </row>
    <row r="37" spans="2:12" ht="30" x14ac:dyDescent="0.2">
      <c r="B37" s="1" t="s">
        <v>35</v>
      </c>
      <c r="C37" s="6"/>
      <c r="D37" s="3">
        <f>D24*D26*D28*D30*D32*D34*D36</f>
        <v>526149.85600262496</v>
      </c>
      <c r="E37" s="3">
        <f>E24*E26*E28*E30*E32*E34*E36</f>
        <v>328654.82900301332</v>
      </c>
      <c r="F37" s="7"/>
      <c r="G37" s="25"/>
    </row>
    <row r="38" spans="2:12" ht="15" x14ac:dyDescent="0.2">
      <c r="B38" s="1" t="s">
        <v>36</v>
      </c>
      <c r="C38" s="2" t="s">
        <v>37</v>
      </c>
      <c r="D38" s="2" t="s">
        <v>38</v>
      </c>
      <c r="E38" s="2" t="s">
        <v>38</v>
      </c>
      <c r="F38" s="25"/>
      <c r="G38" s="25"/>
    </row>
    <row r="39" spans="2:12" ht="30" x14ac:dyDescent="0.2">
      <c r="B39" s="1" t="s">
        <v>39</v>
      </c>
      <c r="C39" s="6"/>
      <c r="D39" s="3">
        <f>100000*1.18</f>
        <v>118000</v>
      </c>
      <c r="E39" s="3">
        <f>100000*1.18</f>
        <v>118000</v>
      </c>
      <c r="F39" s="23" t="s">
        <v>51</v>
      </c>
      <c r="G39" s="24"/>
    </row>
    <row r="40" spans="2:12" ht="45" x14ac:dyDescent="0.2">
      <c r="B40" s="1" t="s">
        <v>40</v>
      </c>
      <c r="C40" s="6"/>
      <c r="D40" s="3">
        <f>D37+D39</f>
        <v>644149.85600262496</v>
      </c>
      <c r="E40" s="3">
        <f>E37+E39</f>
        <v>446654.82900301332</v>
      </c>
    </row>
    <row r="41" spans="2:12" ht="30" x14ac:dyDescent="0.2">
      <c r="B41" s="1" t="s">
        <v>41</v>
      </c>
      <c r="C41" s="26">
        <f>AVERAGE(D40:E40)</f>
        <v>545402.34250281914</v>
      </c>
      <c r="D41" s="6"/>
      <c r="E41" s="6"/>
      <c r="F41" s="7"/>
    </row>
    <row r="42" spans="2:12" x14ac:dyDescent="0.2">
      <c r="F42" s="7"/>
    </row>
    <row r="43" spans="2:12" x14ac:dyDescent="0.2">
      <c r="D43" s="3"/>
      <c r="E43" s="3"/>
    </row>
    <row r="44" spans="2:12" x14ac:dyDescent="0.2">
      <c r="D44" s="20"/>
      <c r="E44" s="20"/>
      <c r="F44" s="7"/>
    </row>
    <row r="45" spans="2:12" x14ac:dyDescent="0.2">
      <c r="F45" s="7"/>
    </row>
    <row r="48" spans="2:12" x14ac:dyDescent="0.2">
      <c r="L48" s="8"/>
    </row>
    <row r="49" spans="10:12" x14ac:dyDescent="0.2">
      <c r="L49" s="8"/>
    </row>
    <row r="50" spans="10:12" x14ac:dyDescent="0.2">
      <c r="L50" s="8"/>
    </row>
    <row r="51" spans="10:12" x14ac:dyDescent="0.2">
      <c r="L51" s="8"/>
    </row>
    <row r="52" spans="10:12" x14ac:dyDescent="0.2">
      <c r="J52" s="8"/>
      <c r="K52" s="8"/>
      <c r="L52" s="8"/>
    </row>
    <row r="53" spans="10:12" x14ac:dyDescent="0.2">
      <c r="J53" s="8"/>
      <c r="K53" s="8"/>
      <c r="L53" s="8"/>
    </row>
    <row r="54" spans="10:12" x14ac:dyDescent="0.2">
      <c r="J54" s="8"/>
      <c r="K54" s="8"/>
      <c r="L54" s="8"/>
    </row>
    <row r="55" spans="10:12" x14ac:dyDescent="0.2">
      <c r="J55" s="8"/>
      <c r="K55" s="8"/>
      <c r="L55" s="8"/>
    </row>
    <row r="56" spans="10:12" x14ac:dyDescent="0.2">
      <c r="J56" s="8"/>
      <c r="L56" s="8"/>
    </row>
    <row r="57" spans="10:12" x14ac:dyDescent="0.2">
      <c r="L57" s="8"/>
    </row>
    <row r="58" spans="10:12" x14ac:dyDescent="0.2">
      <c r="L58" s="8"/>
    </row>
  </sheetData>
  <mergeCells count="11">
    <mergeCell ref="F32:G32"/>
    <mergeCell ref="F33:G33"/>
    <mergeCell ref="F34:G34"/>
    <mergeCell ref="F36:G36"/>
    <mergeCell ref="F39:G39"/>
    <mergeCell ref="B2:K2"/>
    <mergeCell ref="B14:K14"/>
    <mergeCell ref="B21:K21"/>
    <mergeCell ref="F26:G26"/>
    <mergeCell ref="F28:G28"/>
    <mergeCell ref="F30:G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Natalia Kirshina</cp:lastModifiedBy>
  <dcterms:created xsi:type="dcterms:W3CDTF">2024-04-11T09:56:12Z</dcterms:created>
  <dcterms:modified xsi:type="dcterms:W3CDTF">2024-04-12T13:49:32Z</dcterms:modified>
</cp:coreProperties>
</file>