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nk/Downloads/"/>
    </mc:Choice>
  </mc:AlternateContent>
  <xr:revisionPtr revIDLastSave="0" documentId="8_{23A65A1F-EF21-454C-BDDE-E9AF13D6C627}" xr6:coauthVersionLast="47" xr6:coauthVersionMax="47" xr10:uidLastSave="{00000000-0000-0000-0000-000000000000}"/>
  <bookViews>
    <workbookView xWindow="2680" yWindow="980" windowWidth="34220" windowHeight="18760" xr2:uid="{526C3916-DC75-594A-BBFA-0FACB3C2A8C6}"/>
  </bookViews>
  <sheets>
    <sheet name="4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1" l="1"/>
  <c r="E47" i="1" s="1"/>
  <c r="E42" i="1"/>
  <c r="E44" i="1" s="1"/>
  <c r="D42" i="1"/>
  <c r="D44" i="1" s="1"/>
  <c r="M39" i="1"/>
  <c r="P39" i="1" s="1"/>
  <c r="O38" i="1"/>
  <c r="D38" i="1"/>
  <c r="D37" i="1" s="1"/>
  <c r="D40" i="1" s="1"/>
  <c r="M37" i="1"/>
  <c r="P37" i="1" s="1"/>
  <c r="C37" i="1"/>
  <c r="C40" i="1" s="1"/>
  <c r="E36" i="1"/>
  <c r="D36" i="1"/>
  <c r="B36" i="1"/>
  <c r="E33" i="1"/>
  <c r="D33" i="1"/>
  <c r="E32" i="1"/>
  <c r="E23" i="1" s="1"/>
  <c r="D32" i="1"/>
  <c r="D23" i="1" s="1"/>
  <c r="E30" i="1"/>
  <c r="E31" i="1" s="1"/>
  <c r="D30" i="1"/>
  <c r="D31" i="1" s="1"/>
  <c r="E28" i="1"/>
  <c r="D28" i="1"/>
  <c r="D29" i="1" s="1"/>
  <c r="E27" i="1"/>
  <c r="D27" i="1"/>
  <c r="C23" i="1"/>
  <c r="P38" i="1" l="1"/>
  <c r="D41" i="1"/>
  <c r="E37" i="1"/>
  <c r="E40" i="1" s="1"/>
  <c r="E41" i="1" s="1"/>
  <c r="E24" i="1"/>
  <c r="E29" i="1" s="1"/>
  <c r="E39" i="1"/>
  <c r="D39" i="1"/>
  <c r="N39" i="1"/>
  <c r="D35" i="1" s="1"/>
  <c r="D45" i="1" s="1"/>
  <c r="D48" i="1" s="1"/>
  <c r="C24" i="1"/>
  <c r="O39" i="1"/>
  <c r="N37" i="1"/>
  <c r="O37" i="1"/>
  <c r="N38" i="1"/>
  <c r="E35" i="1" s="1"/>
  <c r="D24" i="1"/>
  <c r="E45" i="1" l="1"/>
  <c r="E48" i="1" s="1"/>
  <c r="C49" i="1" s="1"/>
  <c r="C50" i="1" s="1"/>
  <c r="C52" i="1" s="1"/>
</calcChain>
</file>

<file path=xl/sharedStrings.xml><?xml version="1.0" encoding="utf-8"?>
<sst xmlns="http://schemas.openxmlformats.org/spreadsheetml/2006/main" count="86" uniqueCount="71">
  <si>
    <r>
      <t xml:space="preserve">Необходимо определить рыночную стоимость станка (с НДС) производства </t>
    </r>
    <r>
      <rPr>
        <sz val="14"/>
        <color rgb="FFFF0000"/>
        <rFont val="Calibri (Основной текст)"/>
        <charset val="204"/>
      </rPr>
      <t>Россия</t>
    </r>
    <r>
      <rPr>
        <sz val="14"/>
        <color theme="1"/>
        <rFont val="Aptos Narrow"/>
        <family val="2"/>
        <charset val="204"/>
        <scheme val="minor"/>
      </rPr>
      <t xml:space="preserve"> с ЧПУ по состоянию на </t>
    </r>
    <r>
      <rPr>
        <sz val="14"/>
        <color rgb="FFFF0000"/>
        <rFont val="Calibri (Основной текст)"/>
        <charset val="204"/>
      </rPr>
      <t>01.01.2017</t>
    </r>
    <r>
      <rPr>
        <sz val="14"/>
        <color theme="1"/>
        <rFont val="Aptos Narrow"/>
        <family val="2"/>
        <charset val="204"/>
        <scheme val="minor"/>
      </rPr>
      <t xml:space="preserve">. Диаметр заготовок 600 мм. Нормативный срок службы таких станков 25 лет. </t>
    </r>
    <r>
      <rPr>
        <sz val="14"/>
        <color rgb="FFFF0000"/>
        <rFont val="Calibri (Основной текст)"/>
        <charset val="204"/>
      </rPr>
      <t>Эффективный возраст оцениваемого объекта на дату оценки</t>
    </r>
    <r>
      <rPr>
        <sz val="14"/>
        <color theme="1"/>
        <rFont val="Aptos Narrow"/>
        <family val="2"/>
        <charset val="204"/>
        <scheme val="minor"/>
      </rPr>
      <t xml:space="preserve"> 10 лет. Оценщик искал информацию в </t>
    </r>
    <r>
      <rPr>
        <sz val="14"/>
        <color rgb="FFFF0000"/>
        <rFont val="Calibri (Основной текст)"/>
        <charset val="204"/>
      </rPr>
      <t>2019</t>
    </r>
    <r>
      <rPr>
        <sz val="14"/>
        <color theme="1"/>
        <rFont val="Aptos Narrow"/>
        <family val="2"/>
        <charset val="204"/>
        <scheme val="minor"/>
      </rPr>
      <t xml:space="preserve"> году и выявил следующие станки без ЧПУ:</t>
    </r>
  </si>
  <si>
    <t>Параметр</t>
  </si>
  <si>
    <t>Аналог 1</t>
  </si>
  <si>
    <t>Аналог 2</t>
  </si>
  <si>
    <t>тип цены</t>
  </si>
  <si>
    <t>сделка</t>
  </si>
  <si>
    <t>предложение</t>
  </si>
  <si>
    <t>наличие НДС</t>
  </si>
  <si>
    <t>без НДС</t>
  </si>
  <si>
    <t>с НДС</t>
  </si>
  <si>
    <t>цена, руб.</t>
  </si>
  <si>
    <t>производство</t>
  </si>
  <si>
    <t>Китай</t>
  </si>
  <si>
    <t>Европа</t>
  </si>
  <si>
    <t>диаметр заготовки, мм</t>
  </si>
  <si>
    <t>дата производства</t>
  </si>
  <si>
    <t>эффективный возраст, лет</t>
  </si>
  <si>
    <t>дата предложения</t>
  </si>
  <si>
    <r>
      <t xml:space="preserve">Известно, что скидка на торг при продаже составляет 10%. Станки производства России </t>
    </r>
    <r>
      <rPr>
        <sz val="12"/>
        <color rgb="FFFF0000"/>
        <rFont val="Calibri (Основной текст)"/>
        <charset val="204"/>
      </rPr>
      <t>дороже</t>
    </r>
    <r>
      <rPr>
        <sz val="12"/>
        <color rgb="FFFF0000"/>
        <rFont val="Aptos Narrow"/>
        <family val="2"/>
        <charset val="204"/>
        <scheme val="minor"/>
      </rPr>
      <t xml:space="preserve"> европейских на 50%, а китайские станки дешевле европейских в 1,3 раза. Имеются данные о динамике цен на станки без ЧПУ (индекс к базовому году):</t>
    </r>
  </si>
  <si>
    <t>Производитель</t>
  </si>
  <si>
    <t>Россия</t>
  </si>
  <si>
    <r>
      <t>Стоимость станков с ЧПУ относительно стоимости таких же станков без ЧПУ на дату оценки составляет</t>
    </r>
    <r>
      <rPr>
        <sz val="12"/>
        <color rgb="FFFF0000"/>
        <rFont val="Calibri (Основной текст)"/>
        <charset val="204"/>
      </rPr>
      <t xml:space="preserve"> 200 000 руб. (без учета НДС).</t>
    </r>
    <r>
      <rPr>
        <sz val="12"/>
        <color theme="1"/>
        <rFont val="Aptos Narrow"/>
        <family val="2"/>
        <charset val="204"/>
        <scheme val="minor"/>
      </rPr>
      <t xml:space="preserve"> Коэффициент торможения цены по диаметру заготовок 0,7. Износ происходит линейно. НДС до 01.01.2019 составлял 18%, после - 20%.</t>
    </r>
  </si>
  <si>
    <t>нормативный срок</t>
  </si>
  <si>
    <r>
      <t xml:space="preserve">год сделки / </t>
    </r>
    <r>
      <rPr>
        <b/>
        <sz val="10"/>
        <color rgb="FFFF0000"/>
        <rFont val="Calibri (Основной текст)"/>
        <charset val="204"/>
      </rPr>
      <t>предложения</t>
    </r>
  </si>
  <si>
    <t>значение НДС</t>
  </si>
  <si>
    <t>торг</t>
  </si>
  <si>
    <t>Наименование</t>
  </si>
  <si>
    <t>Объект оценки</t>
  </si>
  <si>
    <t>Пояснения</t>
  </si>
  <si>
    <t>цена объекта</t>
  </si>
  <si>
    <t>-</t>
  </si>
  <si>
    <t>без ндс (учет НДС - в конце!)</t>
  </si>
  <si>
    <t>поправка на наличие НДС</t>
  </si>
  <si>
    <t>поправка на торг</t>
  </si>
  <si>
    <t>корректировка на торг для аналога 1 не вводится, поскольку дана цена сделки</t>
  </si>
  <si>
    <t>дата оценки / сделки</t>
  </si>
  <si>
    <t>поправка на дату</t>
  </si>
  <si>
    <t>вводится поправка на дату предложения по предоставленным индексам изменения цен; необходимо обратить внимание, что дата сделки позднее даны оценки и брать индексы соответственно стране производителю</t>
  </si>
  <si>
    <t>страна производитель</t>
  </si>
  <si>
    <t>поправка на страну</t>
  </si>
  <si>
    <t>расчет корректировки на страну, исходя из представленных условий:</t>
  </si>
  <si>
    <t>ОО - РФ</t>
  </si>
  <si>
    <t>ОО - Европа</t>
  </si>
  <si>
    <t>ОО - Китай</t>
  </si>
  <si>
    <t>Страна Аналог</t>
  </si>
  <si>
    <t>Соотношение цен из условий с Европой</t>
  </si>
  <si>
    <t>Корректировка _Россия</t>
  </si>
  <si>
    <t>Корректировка _Европа</t>
  </si>
  <si>
    <t>Корректировка _Китай</t>
  </si>
  <si>
    <t>остаточный срок службы</t>
  </si>
  <si>
    <t xml:space="preserve">дороже Европы на </t>
  </si>
  <si>
    <t>хронологический возраст</t>
  </si>
  <si>
    <t>для 1 аналога эффективный возраст важнее, хрогологический не нужен</t>
  </si>
  <si>
    <t xml:space="preserve">дешевле Европы в_ раз </t>
  </si>
  <si>
    <t>физ износ объекта</t>
  </si>
  <si>
    <t>поправка на состояние (износ)</t>
  </si>
  <si>
    <t>расчет по формуле (1 - Износ ОО)/(1 - Износ аналога). Физический износ рассчитываем исходя из возраста объектов. Для расчета возраста дана информация о годе выпуска или сроке службе на дату продажи</t>
  </si>
  <si>
    <t>диаметр заготовки</t>
  </si>
  <si>
    <t>к-т торможения</t>
  </si>
  <si>
    <t>поправка на диаметр заготовки</t>
  </si>
  <si>
    <t>корректировка с учетом коэффициента торможения, который дан из условий</t>
  </si>
  <si>
    <t>скорректированная цена</t>
  </si>
  <si>
    <t>наличие ЧПУ</t>
  </si>
  <si>
    <t>с ЧПУ</t>
  </si>
  <si>
    <t>без ЧПУ</t>
  </si>
  <si>
    <t>корректировка на ЧПУ (БЕЗ учета НДС)</t>
  </si>
  <si>
    <t>поправка в абсолютном значении</t>
  </si>
  <si>
    <t>итого скорректированная цена</t>
  </si>
  <si>
    <r>
      <t>Рыночная стоимость объекта оценки (</t>
    </r>
    <r>
      <rPr>
        <b/>
        <sz val="12"/>
        <color rgb="FF222222"/>
        <rFont val="Aptos Narrow"/>
        <family val="2"/>
        <scheme val="minor"/>
      </rPr>
      <t>без НДС</t>
    </r>
    <r>
      <rPr>
        <sz val="12"/>
        <color rgb="FF222222"/>
        <rFont val="Aptos Narrow"/>
        <family val="2"/>
        <charset val="204"/>
        <scheme val="minor"/>
      </rPr>
      <t>)</t>
    </r>
  </si>
  <si>
    <r>
      <t>Рыночная стоимость объекта оценки (</t>
    </r>
    <r>
      <rPr>
        <b/>
        <sz val="12"/>
        <color rgb="FF222222"/>
        <rFont val="Aptos Narrow"/>
        <family val="2"/>
        <scheme val="minor"/>
      </rPr>
      <t>с НДС</t>
    </r>
    <r>
      <rPr>
        <sz val="12"/>
        <color rgb="FF222222"/>
        <rFont val="Aptos Narrow"/>
        <family val="2"/>
        <charset val="204"/>
        <scheme val="minor"/>
      </rPr>
      <t>)</t>
    </r>
  </si>
  <si>
    <t>Округленно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</si>
</sst>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 x14ac:knownFonts="1">
    <font>
      <sz val="11"/>
      <color theme="1"/>
      <name val="Aptos Narrow"/>
      <family val="2"/>
      <charset val="204"/>
      <scheme val="minor"/>
    </font>
    <font>
      <sz val="12"/>
      <color theme="1"/>
      <name val="Aptos Narrow"/>
      <family val="2"/>
      <charset val="204"/>
      <scheme val="minor"/>
    </font>
    <font>
      <sz val="12"/>
      <color rgb="FFFF0000"/>
      <name val="Aptos Narrow"/>
      <family val="2"/>
      <charset val="204"/>
      <scheme val="minor"/>
    </font>
    <font>
      <sz val="11"/>
      <color theme="1"/>
      <name val="Aptos Narrow"/>
      <family val="2"/>
      <charset val="204"/>
      <scheme val="minor"/>
    </font>
    <font>
      <sz val="14"/>
      <color theme="1"/>
      <name val="Aptos Narrow"/>
      <family val="2"/>
      <charset val="204"/>
      <scheme val="minor"/>
    </font>
    <font>
      <sz val="14"/>
      <color rgb="FFFF0000"/>
      <name val="Calibri (Основной текст)"/>
      <charset val="204"/>
    </font>
    <font>
      <sz val="10"/>
      <color theme="1"/>
      <name val="Aptos Narrow"/>
      <family val="2"/>
      <charset val="204"/>
      <scheme val="minor"/>
    </font>
    <font>
      <sz val="11"/>
      <color rgb="FF222222"/>
      <name val="Aptos Narrow"/>
      <family val="2"/>
      <charset val="204"/>
      <scheme val="minor"/>
    </font>
    <font>
      <sz val="12"/>
      <color rgb="FFFF0000"/>
      <name val="Calibri (Основной текст)"/>
      <charset val="204"/>
    </font>
    <font>
      <sz val="10"/>
      <color rgb="FF222222"/>
      <name val="Aptos Narrow"/>
      <family val="2"/>
      <charset val="204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sz val="10"/>
      <color rgb="FFFF0000"/>
      <name val="Calibri (Основной текст)"/>
      <charset val="204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color rgb="FF222222"/>
      <name val="Aptos Narrow"/>
      <family val="2"/>
      <charset val="204"/>
      <scheme val="minor"/>
    </font>
    <font>
      <sz val="10"/>
      <color rgb="FF0070C0"/>
      <name val="Aptos Narrow"/>
      <family val="2"/>
      <charset val="204"/>
      <scheme val="minor"/>
    </font>
    <font>
      <b/>
      <sz val="12"/>
      <color rgb="FF222222"/>
      <name val="Aptos Narrow"/>
      <family val="2"/>
      <scheme val="minor"/>
    </font>
    <font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3E8E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14" fontId="6" fillId="3" borderId="9" xfId="0" applyNumberFormat="1" applyFont="1" applyFill="1" applyBorder="1" applyAlignment="1">
      <alignment horizontal="center" vertical="center"/>
    </xf>
    <xf numFmtId="14" fontId="6" fillId="3" borderId="10" xfId="0" applyNumberFormat="1" applyFont="1" applyFill="1" applyBorder="1" applyAlignment="1">
      <alignment horizontal="center" vertical="center"/>
    </xf>
    <xf numFmtId="14" fontId="6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0" borderId="11" xfId="0" applyFont="1" applyBorder="1"/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0" borderId="14" xfId="0" applyFont="1" applyBorder="1"/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5" borderId="14" xfId="0" applyFont="1" applyFill="1" applyBorder="1"/>
    <xf numFmtId="9" fontId="14" fillId="5" borderId="0" xfId="1" applyFont="1" applyFill="1" applyBorder="1" applyAlignment="1">
      <alignment horizontal="center" vertical="center"/>
    </xf>
    <xf numFmtId="9" fontId="14" fillId="5" borderId="15" xfId="1" applyFont="1" applyFill="1" applyBorder="1" applyAlignment="1">
      <alignment horizontal="center" vertical="center"/>
    </xf>
    <xf numFmtId="0" fontId="13" fillId="5" borderId="16" xfId="0" applyFont="1" applyFill="1" applyBorder="1"/>
    <xf numFmtId="9" fontId="14" fillId="5" borderId="9" xfId="1" applyFont="1" applyFill="1" applyBorder="1" applyAlignment="1">
      <alignment horizontal="center" vertical="center"/>
    </xf>
    <xf numFmtId="9" fontId="14" fillId="5" borderId="10" xfId="1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3" fontId="15" fillId="4" borderId="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6" borderId="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164" fontId="15" fillId="3" borderId="6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14" fontId="15" fillId="6" borderId="6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2" fontId="15" fillId="3" borderId="6" xfId="0" applyNumberFormat="1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left" vertical="center" wrapText="1"/>
    </xf>
    <xf numFmtId="0" fontId="16" fillId="8" borderId="0" xfId="0" applyFont="1" applyFill="1" applyAlignment="1">
      <alignment horizontal="left" vertical="center" wrapText="1"/>
    </xf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1" fillId="0" borderId="14" xfId="0" applyFont="1" applyBorder="1"/>
    <xf numFmtId="0" fontId="1" fillId="0" borderId="0" xfId="0" applyFont="1"/>
    <xf numFmtId="0" fontId="1" fillId="8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3" fontId="15" fillId="9" borderId="6" xfId="0" applyNumberFormat="1" applyFont="1" applyFill="1" applyBorder="1" applyAlignment="1">
      <alignment horizontal="center" vertical="center" wrapText="1"/>
    </xf>
    <xf numFmtId="9" fontId="1" fillId="0" borderId="0" xfId="0" applyNumberFormat="1" applyFont="1"/>
    <xf numFmtId="0" fontId="1" fillId="9" borderId="6" xfId="0" applyFont="1" applyFill="1" applyBorder="1" applyAlignment="1">
      <alignment horizontal="left" vertical="center"/>
    </xf>
    <xf numFmtId="2" fontId="1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/>
    </xf>
    <xf numFmtId="3" fontId="15" fillId="2" borderId="6" xfId="0" applyNumberFormat="1" applyFont="1" applyFill="1" applyBorder="1" applyAlignment="1">
      <alignment horizontal="center" vertical="center" wrapText="1"/>
    </xf>
    <xf numFmtId="0" fontId="1" fillId="0" borderId="16" xfId="0" applyFont="1" applyBorder="1"/>
    <xf numFmtId="0" fontId="1" fillId="0" borderId="9" xfId="0" applyFont="1" applyBorder="1"/>
    <xf numFmtId="0" fontId="1" fillId="7" borderId="19" xfId="0" applyFont="1" applyFill="1" applyBorder="1" applyAlignment="1">
      <alignment horizontal="left" vertical="center"/>
    </xf>
    <xf numFmtId="2" fontId="1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2" fontId="15" fillId="10" borderId="6" xfId="0" applyNumberFormat="1" applyFont="1" applyFill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vertical="center" wrapText="1"/>
    </xf>
    <xf numFmtId="3" fontId="15" fillId="3" borderId="2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3" fontId="6" fillId="3" borderId="0" xfId="0" applyNumberFormat="1" applyFont="1" applyFill="1"/>
    <xf numFmtId="4" fontId="6" fillId="0" borderId="0" xfId="0" applyNumberFormat="1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6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61A51-A294-CA4B-B616-629D10821BAC}">
  <dimension ref="B2:P65"/>
  <sheetViews>
    <sheetView tabSelected="1" topLeftCell="A34" workbookViewId="0">
      <selection activeCell="G38" sqref="G38"/>
    </sheetView>
  </sheetViews>
  <sheetFormatPr baseColWidth="10" defaultColWidth="9.1640625" defaultRowHeight="14" x14ac:dyDescent="0.2"/>
  <cols>
    <col min="1" max="1" width="9.1640625" style="2"/>
    <col min="2" max="2" width="31.1640625" style="2" customWidth="1"/>
    <col min="3" max="8" width="19.1640625" style="2" customWidth="1"/>
    <col min="9" max="9" width="34.1640625" style="2" customWidth="1"/>
    <col min="10" max="11" width="12.83203125" style="2" bestFit="1" customWidth="1"/>
    <col min="12" max="12" width="12.5" style="2" bestFit="1" customWidth="1"/>
    <col min="13" max="16" width="23.6640625" style="2" customWidth="1"/>
    <col min="17" max="16384" width="9.1640625" style="2"/>
  </cols>
  <sheetData>
    <row r="2" spans="2:10" ht="49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</row>
    <row r="4" spans="2:10" ht="17" thickBot="1" x14ac:dyDescent="0.25">
      <c r="B4" s="3" t="s">
        <v>1</v>
      </c>
      <c r="C4" s="3" t="s">
        <v>2</v>
      </c>
      <c r="D4" s="3" t="s">
        <v>3</v>
      </c>
    </row>
    <row r="5" spans="2:10" ht="16" x14ac:dyDescent="0.2">
      <c r="B5" s="4" t="s">
        <v>4</v>
      </c>
      <c r="C5" s="5" t="s">
        <v>5</v>
      </c>
      <c r="D5" s="6" t="s">
        <v>6</v>
      </c>
    </row>
    <row r="6" spans="2:10" ht="16" x14ac:dyDescent="0.2">
      <c r="B6" s="7" t="s">
        <v>7</v>
      </c>
      <c r="C6" s="8" t="s">
        <v>8</v>
      </c>
      <c r="D6" s="9" t="s">
        <v>9</v>
      </c>
    </row>
    <row r="7" spans="2:10" ht="16" x14ac:dyDescent="0.2">
      <c r="B7" s="7" t="s">
        <v>10</v>
      </c>
      <c r="C7" s="10">
        <v>500000</v>
      </c>
      <c r="D7" s="11">
        <v>1000000</v>
      </c>
    </row>
    <row r="8" spans="2:10" ht="16" x14ac:dyDescent="0.2">
      <c r="B8" s="7" t="s">
        <v>11</v>
      </c>
      <c r="C8" s="8" t="s">
        <v>12</v>
      </c>
      <c r="D8" s="9" t="s">
        <v>13</v>
      </c>
    </row>
    <row r="9" spans="2:10" ht="16" x14ac:dyDescent="0.2">
      <c r="B9" s="7" t="s">
        <v>14</v>
      </c>
      <c r="C9" s="12">
        <v>500</v>
      </c>
      <c r="D9" s="9">
        <v>700</v>
      </c>
    </row>
    <row r="10" spans="2:10" ht="16" x14ac:dyDescent="0.2">
      <c r="B10" s="7" t="s">
        <v>15</v>
      </c>
      <c r="C10" s="12">
        <v>2004</v>
      </c>
      <c r="D10" s="9">
        <v>2005</v>
      </c>
    </row>
    <row r="11" spans="2:10" ht="16" x14ac:dyDescent="0.2">
      <c r="B11" s="7" t="s">
        <v>16</v>
      </c>
      <c r="C11" s="8">
        <v>12</v>
      </c>
      <c r="D11" s="9"/>
    </row>
    <row r="12" spans="2:10" ht="17" thickBot="1" x14ac:dyDescent="0.25">
      <c r="B12" s="13" t="s">
        <v>17</v>
      </c>
      <c r="C12" s="14">
        <v>43101</v>
      </c>
      <c r="D12" s="15">
        <v>43466</v>
      </c>
    </row>
    <row r="13" spans="2:10" x14ac:dyDescent="0.2">
      <c r="C13" s="16"/>
      <c r="D13" s="16"/>
    </row>
    <row r="14" spans="2:10" ht="16" x14ac:dyDescent="0.2">
      <c r="B14" s="17" t="s">
        <v>18</v>
      </c>
      <c r="C14" s="17"/>
      <c r="D14" s="17"/>
      <c r="E14" s="17"/>
      <c r="F14" s="17"/>
      <c r="G14" s="17"/>
      <c r="H14" s="17"/>
      <c r="I14" s="17"/>
      <c r="J14" s="17"/>
    </row>
    <row r="16" spans="2:10" ht="15" x14ac:dyDescent="0.2">
      <c r="B16" s="18" t="s">
        <v>19</v>
      </c>
      <c r="C16" s="19">
        <v>2015</v>
      </c>
      <c r="D16" s="19">
        <v>2016</v>
      </c>
      <c r="E16" s="19">
        <v>2017</v>
      </c>
      <c r="F16" s="19">
        <v>2018</v>
      </c>
      <c r="G16" s="19">
        <v>2019</v>
      </c>
    </row>
    <row r="17" spans="2:10" ht="15" x14ac:dyDescent="0.2">
      <c r="B17" s="20" t="s">
        <v>13</v>
      </c>
      <c r="C17" s="21">
        <v>1.1000000000000001</v>
      </c>
      <c r="D17" s="21">
        <v>1.3</v>
      </c>
      <c r="E17" s="21">
        <v>1.5</v>
      </c>
      <c r="F17" s="21">
        <v>1.8</v>
      </c>
      <c r="G17" s="21">
        <v>2</v>
      </c>
    </row>
    <row r="18" spans="2:10" ht="15" x14ac:dyDescent="0.2">
      <c r="B18" s="20" t="s">
        <v>20</v>
      </c>
      <c r="C18" s="21">
        <v>100</v>
      </c>
      <c r="D18" s="21">
        <v>98</v>
      </c>
      <c r="E18" s="21">
        <v>95</v>
      </c>
      <c r="F18" s="21">
        <v>99</v>
      </c>
      <c r="G18" s="21">
        <v>101</v>
      </c>
    </row>
    <row r="19" spans="2:10" ht="15" x14ac:dyDescent="0.2">
      <c r="B19" s="20" t="s">
        <v>12</v>
      </c>
      <c r="C19" s="21">
        <v>0.8</v>
      </c>
      <c r="D19" s="21">
        <v>0.9</v>
      </c>
      <c r="E19" s="21">
        <v>1.1000000000000001</v>
      </c>
      <c r="F19" s="21">
        <v>1.5</v>
      </c>
      <c r="G19" s="21">
        <v>1.7</v>
      </c>
    </row>
    <row r="21" spans="2:10" ht="42" customHeight="1" thickBot="1" x14ac:dyDescent="0.25">
      <c r="B21" s="22" t="s">
        <v>21</v>
      </c>
      <c r="C21" s="22"/>
      <c r="D21" s="22"/>
      <c r="E21" s="22"/>
      <c r="F21" s="22"/>
      <c r="G21" s="22"/>
      <c r="H21" s="22"/>
      <c r="I21" s="22"/>
      <c r="J21" s="22"/>
    </row>
    <row r="22" spans="2:10" x14ac:dyDescent="0.2">
      <c r="B22" s="23" t="s">
        <v>22</v>
      </c>
      <c r="C22" s="24">
        <v>25</v>
      </c>
      <c r="D22" s="24">
        <v>25</v>
      </c>
      <c r="E22" s="25">
        <v>25</v>
      </c>
    </row>
    <row r="23" spans="2:10" x14ac:dyDescent="0.2">
      <c r="B23" s="26" t="s">
        <v>23</v>
      </c>
      <c r="C23" s="27">
        <f>YEAR(C32)</f>
        <v>2017</v>
      </c>
      <c r="D23" s="27">
        <f t="shared" ref="D23:E23" si="0">YEAR(D32)</f>
        <v>2018</v>
      </c>
      <c r="E23" s="28">
        <f t="shared" si="0"/>
        <v>2019</v>
      </c>
    </row>
    <row r="24" spans="2:10" ht="16" x14ac:dyDescent="0.2">
      <c r="B24" s="29" t="s">
        <v>24</v>
      </c>
      <c r="C24" s="30">
        <f>IF(C23&lt;2019,18%,20%)</f>
        <v>0.18</v>
      </c>
      <c r="D24" s="30">
        <f t="shared" ref="D24:E24" si="1">IF(D23&lt;2019,18%,20%)</f>
        <v>0.18</v>
      </c>
      <c r="E24" s="31">
        <f t="shared" si="1"/>
        <v>0.2</v>
      </c>
    </row>
    <row r="25" spans="2:10" ht="17" thickBot="1" x14ac:dyDescent="0.25">
      <c r="B25" s="32" t="s">
        <v>25</v>
      </c>
      <c r="C25" s="33"/>
      <c r="D25" s="33">
        <v>0.1</v>
      </c>
      <c r="E25" s="34">
        <v>0.1</v>
      </c>
    </row>
    <row r="26" spans="2:10" ht="17" x14ac:dyDescent="0.2">
      <c r="B26" s="35" t="s">
        <v>26</v>
      </c>
      <c r="C26" s="35" t="s">
        <v>27</v>
      </c>
      <c r="D26" s="35" t="s">
        <v>2</v>
      </c>
      <c r="E26" s="35" t="s">
        <v>3</v>
      </c>
      <c r="F26" s="36" t="s">
        <v>28</v>
      </c>
    </row>
    <row r="27" spans="2:10" ht="33" customHeight="1" x14ac:dyDescent="0.2">
      <c r="B27" s="37" t="s">
        <v>29</v>
      </c>
      <c r="C27" s="38" t="s">
        <v>30</v>
      </c>
      <c r="D27" s="39">
        <f>C7</f>
        <v>500000</v>
      </c>
      <c r="E27" s="39">
        <f>D7</f>
        <v>1000000</v>
      </c>
      <c r="F27" s="40"/>
    </row>
    <row r="28" spans="2:10" ht="33" customHeight="1" x14ac:dyDescent="0.2">
      <c r="B28" s="37" t="s">
        <v>7</v>
      </c>
      <c r="C28" s="41" t="s">
        <v>31</v>
      </c>
      <c r="D28" s="42" t="str">
        <f>C6</f>
        <v>без НДС</v>
      </c>
      <c r="E28" s="42" t="str">
        <f>D6</f>
        <v>с НДС</v>
      </c>
      <c r="F28" s="40"/>
    </row>
    <row r="29" spans="2:10" ht="33" customHeight="1" x14ac:dyDescent="0.2">
      <c r="B29" s="37" t="s">
        <v>32</v>
      </c>
      <c r="C29" s="43"/>
      <c r="D29" s="44">
        <f>IF(D28="с НДС",1/(1+D24),1)</f>
        <v>1</v>
      </c>
      <c r="E29" s="44">
        <f>IF(E28="с НДС",1/(1+E24),1)</f>
        <v>0.83333333333333337</v>
      </c>
      <c r="F29" s="40"/>
    </row>
    <row r="30" spans="2:10" ht="33" customHeight="1" x14ac:dyDescent="0.2">
      <c r="B30" s="37" t="s">
        <v>4</v>
      </c>
      <c r="C30" s="41" t="s">
        <v>5</v>
      </c>
      <c r="D30" s="42" t="str">
        <f>C5</f>
        <v>сделка</v>
      </c>
      <c r="E30" s="42" t="str">
        <f>D5</f>
        <v>предложение</v>
      </c>
      <c r="F30" s="40"/>
    </row>
    <row r="31" spans="2:10" ht="33" customHeight="1" x14ac:dyDescent="0.2">
      <c r="B31" s="37" t="s">
        <v>33</v>
      </c>
      <c r="C31" s="43"/>
      <c r="D31" s="45">
        <f>IF(D30="сделка",1,1-D25)</f>
        <v>1</v>
      </c>
      <c r="E31" s="45">
        <f>IF(E30="сделка",1,1-E25)</f>
        <v>0.9</v>
      </c>
      <c r="F31" s="46" t="s">
        <v>34</v>
      </c>
      <c r="G31" s="47"/>
      <c r="H31" s="47"/>
      <c r="I31" s="47"/>
    </row>
    <row r="32" spans="2:10" ht="33" customHeight="1" x14ac:dyDescent="0.2">
      <c r="B32" s="37" t="s">
        <v>35</v>
      </c>
      <c r="C32" s="48">
        <v>42736</v>
      </c>
      <c r="D32" s="49">
        <f>C12</f>
        <v>43101</v>
      </c>
      <c r="E32" s="49">
        <f>D12</f>
        <v>43466</v>
      </c>
      <c r="F32" s="40"/>
      <c r="G32" s="50"/>
      <c r="H32" s="50"/>
      <c r="I32" s="50"/>
    </row>
    <row r="33" spans="2:16" ht="33" customHeight="1" x14ac:dyDescent="0.2">
      <c r="B33" s="37" t="s">
        <v>36</v>
      </c>
      <c r="C33" s="43"/>
      <c r="D33" s="51">
        <f>E19/F19</f>
        <v>0.73333333333333339</v>
      </c>
      <c r="E33" s="51">
        <f>E17/G17</f>
        <v>0.75</v>
      </c>
      <c r="F33" s="46" t="s">
        <v>37</v>
      </c>
      <c r="G33" s="47"/>
      <c r="H33" s="47"/>
      <c r="I33" s="47"/>
    </row>
    <row r="34" spans="2:16" ht="33" customHeight="1" thickBot="1" x14ac:dyDescent="0.25">
      <c r="B34" s="37" t="s">
        <v>38</v>
      </c>
      <c r="C34" s="52" t="s">
        <v>20</v>
      </c>
      <c r="D34" s="42" t="s">
        <v>12</v>
      </c>
      <c r="E34" s="42" t="s">
        <v>13</v>
      </c>
      <c r="F34" s="40"/>
      <c r="G34" s="50"/>
      <c r="H34" s="50"/>
      <c r="I34" s="50"/>
    </row>
    <row r="35" spans="2:16" ht="33" customHeight="1" x14ac:dyDescent="0.2">
      <c r="B35" s="37" t="s">
        <v>39</v>
      </c>
      <c r="C35" s="43"/>
      <c r="D35" s="53">
        <f>N39</f>
        <v>1.9500000000000002</v>
      </c>
      <c r="E35" s="53">
        <f>N38</f>
        <v>1.5</v>
      </c>
      <c r="F35" s="54" t="s">
        <v>40</v>
      </c>
      <c r="G35" s="55"/>
      <c r="H35" s="55"/>
      <c r="I35" s="55"/>
      <c r="J35" s="56"/>
      <c r="K35" s="57"/>
      <c r="L35" s="57"/>
      <c r="M35" s="57"/>
      <c r="N35" s="57" t="s">
        <v>41</v>
      </c>
      <c r="O35" s="57" t="s">
        <v>42</v>
      </c>
      <c r="P35" s="58" t="s">
        <v>43</v>
      </c>
    </row>
    <row r="36" spans="2:16" ht="33" customHeight="1" x14ac:dyDescent="0.2">
      <c r="B36" s="37" t="str">
        <f>B10</f>
        <v>дата производства</v>
      </c>
      <c r="C36" s="43"/>
      <c r="D36" s="42">
        <f>C10</f>
        <v>2004</v>
      </c>
      <c r="E36" s="42">
        <f>D10</f>
        <v>2005</v>
      </c>
      <c r="F36" s="40"/>
      <c r="G36" s="50"/>
      <c r="H36" s="50"/>
      <c r="I36" s="50"/>
      <c r="J36" s="59"/>
      <c r="K36" s="60"/>
      <c r="L36" s="61" t="s">
        <v>44</v>
      </c>
      <c r="M36" s="62" t="s">
        <v>45</v>
      </c>
      <c r="N36" s="63" t="s">
        <v>46</v>
      </c>
      <c r="O36" s="63" t="s">
        <v>47</v>
      </c>
      <c r="P36" s="64" t="s">
        <v>48</v>
      </c>
    </row>
    <row r="37" spans="2:16" ht="33" customHeight="1" x14ac:dyDescent="0.2">
      <c r="B37" s="37" t="s">
        <v>49</v>
      </c>
      <c r="C37" s="65">
        <f>C22-C38</f>
        <v>15</v>
      </c>
      <c r="D37" s="66">
        <f>D22-D38</f>
        <v>13</v>
      </c>
      <c r="E37" s="66">
        <f>E22-(E23-D10)</f>
        <v>11</v>
      </c>
      <c r="F37" s="40"/>
      <c r="G37" s="50"/>
      <c r="H37" s="50"/>
      <c r="I37" s="50"/>
      <c r="J37" s="59" t="s">
        <v>50</v>
      </c>
      <c r="K37" s="67">
        <v>0.5</v>
      </c>
      <c r="L37" s="68" t="s">
        <v>20</v>
      </c>
      <c r="M37" s="69">
        <f>1+K37</f>
        <v>1.5</v>
      </c>
      <c r="N37" s="70">
        <f>$M$37/M37</f>
        <v>1</v>
      </c>
      <c r="O37" s="70">
        <f>$M$38/M37</f>
        <v>0.66666666666666663</v>
      </c>
      <c r="P37" s="71">
        <f>$M$39/M37</f>
        <v>0.51282051282051277</v>
      </c>
    </row>
    <row r="38" spans="2:16" ht="33" customHeight="1" x14ac:dyDescent="0.2">
      <c r="B38" s="37" t="s">
        <v>16</v>
      </c>
      <c r="C38" s="72">
        <v>10</v>
      </c>
      <c r="D38" s="39">
        <f>C11</f>
        <v>12</v>
      </c>
      <c r="E38" s="53"/>
      <c r="F38" s="40"/>
      <c r="G38" s="50"/>
      <c r="H38" s="50"/>
      <c r="I38" s="50"/>
      <c r="J38" s="59"/>
      <c r="K38" s="67"/>
      <c r="L38" s="73" t="s">
        <v>13</v>
      </c>
      <c r="M38" s="69">
        <v>1</v>
      </c>
      <c r="N38" s="70">
        <f>$M$37/M38</f>
        <v>1.5</v>
      </c>
      <c r="O38" s="70">
        <f>$M$38/M38</f>
        <v>1</v>
      </c>
      <c r="P38" s="71">
        <f>$M$39/M38</f>
        <v>0.76923076923076916</v>
      </c>
    </row>
    <row r="39" spans="2:16" ht="33" customHeight="1" thickBot="1" x14ac:dyDescent="0.25">
      <c r="B39" s="37" t="s">
        <v>51</v>
      </c>
      <c r="C39" s="43"/>
      <c r="D39" s="74">
        <f>D23-D36</f>
        <v>14</v>
      </c>
      <c r="E39" s="66">
        <f>E23-E36</f>
        <v>14</v>
      </c>
      <c r="F39" s="46" t="s">
        <v>52</v>
      </c>
      <c r="G39" s="47"/>
      <c r="H39" s="47"/>
      <c r="I39" s="47"/>
      <c r="J39" s="75" t="s">
        <v>53</v>
      </c>
      <c r="K39" s="76">
        <v>1.3</v>
      </c>
      <c r="L39" s="77" t="s">
        <v>12</v>
      </c>
      <c r="M39" s="78">
        <f>M38/K39</f>
        <v>0.76923076923076916</v>
      </c>
      <c r="N39" s="79">
        <f>$M$37/M39</f>
        <v>1.9500000000000002</v>
      </c>
      <c r="O39" s="79">
        <f>$M$38/M39</f>
        <v>1.3</v>
      </c>
      <c r="P39" s="80">
        <f>$M$39/M39</f>
        <v>1</v>
      </c>
    </row>
    <row r="40" spans="2:16" ht="33" customHeight="1" x14ac:dyDescent="0.2">
      <c r="B40" s="37" t="s">
        <v>54</v>
      </c>
      <c r="C40" s="81">
        <f>(C22-C37)/C22</f>
        <v>0.4</v>
      </c>
      <c r="D40" s="81">
        <f>(D22-D37)/D22</f>
        <v>0.48</v>
      </c>
      <c r="E40" s="81">
        <f>(E22-E37)/E22</f>
        <v>0.56000000000000005</v>
      </c>
      <c r="F40" s="50"/>
      <c r="G40" s="50"/>
      <c r="H40" s="50"/>
      <c r="I40" s="50"/>
    </row>
    <row r="41" spans="2:16" ht="33" customHeight="1" x14ac:dyDescent="0.2">
      <c r="B41" s="37" t="s">
        <v>55</v>
      </c>
      <c r="C41" s="43"/>
      <c r="D41" s="82">
        <f>((1-$C$40)/(1-D40))</f>
        <v>1.1538461538461537</v>
      </c>
      <c r="E41" s="82">
        <f>((1-$C$40)/(1-E40))</f>
        <v>1.3636363636363638</v>
      </c>
      <c r="F41" s="46" t="s">
        <v>56</v>
      </c>
      <c r="G41" s="47"/>
      <c r="H41" s="47"/>
      <c r="I41" s="47"/>
    </row>
    <row r="42" spans="2:16" ht="33" customHeight="1" x14ac:dyDescent="0.2">
      <c r="B42" s="37" t="s">
        <v>57</v>
      </c>
      <c r="C42" s="41">
        <v>600</v>
      </c>
      <c r="D42" s="42">
        <f>C9</f>
        <v>500</v>
      </c>
      <c r="E42" s="42">
        <f>D9</f>
        <v>700</v>
      </c>
      <c r="F42" s="40"/>
      <c r="G42" s="50"/>
      <c r="H42" s="50"/>
      <c r="I42" s="50"/>
    </row>
    <row r="43" spans="2:16" ht="33" customHeight="1" x14ac:dyDescent="0.2">
      <c r="B43" s="37" t="s">
        <v>58</v>
      </c>
      <c r="C43" s="43"/>
      <c r="D43" s="83">
        <v>0.7</v>
      </c>
      <c r="E43" s="83">
        <v>0.7</v>
      </c>
      <c r="F43" s="40"/>
      <c r="G43" s="50"/>
      <c r="H43" s="50"/>
      <c r="I43" s="50"/>
    </row>
    <row r="44" spans="2:16" ht="33" customHeight="1" x14ac:dyDescent="0.2">
      <c r="B44" s="37" t="s">
        <v>59</v>
      </c>
      <c r="C44" s="43"/>
      <c r="D44" s="53">
        <f>POWER($C$42/D42,D43)</f>
        <v>1.1361269771988887</v>
      </c>
      <c r="E44" s="53">
        <f>POWER($C$42/E42,E43)</f>
        <v>0.8977124479000923</v>
      </c>
      <c r="F44" s="46" t="s">
        <v>60</v>
      </c>
      <c r="G44" s="47"/>
      <c r="H44" s="47"/>
      <c r="I44" s="47"/>
    </row>
    <row r="45" spans="2:16" ht="33" customHeight="1" x14ac:dyDescent="0.2">
      <c r="B45" s="37" t="s">
        <v>61</v>
      </c>
      <c r="C45" s="43"/>
      <c r="D45" s="84">
        <f>D27*D29*D31*D33*D35*D41*D44</f>
        <v>937304.75618908333</v>
      </c>
      <c r="E45" s="84">
        <f>E27*E29*E31*E33*E35*E41*E44</f>
        <v>1032879.3789759586</v>
      </c>
      <c r="F45" s="40"/>
      <c r="G45" s="50"/>
      <c r="H45" s="50"/>
      <c r="I45" s="50"/>
    </row>
    <row r="46" spans="2:16" ht="33" customHeight="1" x14ac:dyDescent="0.2">
      <c r="B46" s="37" t="s">
        <v>62</v>
      </c>
      <c r="C46" s="41" t="s">
        <v>63</v>
      </c>
      <c r="D46" s="42" t="s">
        <v>64</v>
      </c>
      <c r="E46" s="42" t="s">
        <v>64</v>
      </c>
      <c r="F46" s="40"/>
      <c r="G46" s="50"/>
      <c r="H46" s="50"/>
      <c r="I46" s="50"/>
    </row>
    <row r="47" spans="2:16" ht="33" customHeight="1" x14ac:dyDescent="0.2">
      <c r="B47" s="37" t="s">
        <v>65</v>
      </c>
      <c r="C47" s="43"/>
      <c r="D47" s="39">
        <f>200000</f>
        <v>200000</v>
      </c>
      <c r="E47" s="39">
        <f>D47</f>
        <v>200000</v>
      </c>
      <c r="F47" s="46" t="s">
        <v>66</v>
      </c>
      <c r="G47" s="47"/>
      <c r="H47" s="47"/>
      <c r="I47" s="47"/>
    </row>
    <row r="48" spans="2:16" ht="33" customHeight="1" x14ac:dyDescent="0.2">
      <c r="B48" s="37" t="s">
        <v>67</v>
      </c>
      <c r="C48" s="43"/>
      <c r="D48" s="84">
        <f>D45+D47</f>
        <v>1137304.7561890832</v>
      </c>
      <c r="E48" s="84">
        <f>E45+E47</f>
        <v>1232879.3789759586</v>
      </c>
      <c r="F48" s="40"/>
    </row>
    <row r="49" spans="2:12" ht="33" customHeight="1" thickBot="1" x14ac:dyDescent="0.25">
      <c r="B49" s="37" t="s">
        <v>68</v>
      </c>
      <c r="C49" s="85">
        <f>AVERAGE(D48:E48)</f>
        <v>1185092.0675825209</v>
      </c>
      <c r="D49" s="43"/>
      <c r="E49" s="43"/>
      <c r="F49" s="40"/>
    </row>
    <row r="50" spans="2:12" ht="33" customHeight="1" thickBot="1" x14ac:dyDescent="0.25">
      <c r="B50" s="86" t="s">
        <v>69</v>
      </c>
      <c r="C50" s="87">
        <f>C49*(1+C24)</f>
        <v>1398408.6397473747</v>
      </c>
      <c r="D50" s="88"/>
      <c r="E50" s="88"/>
      <c r="F50" s="40"/>
    </row>
    <row r="52" spans="2:12" x14ac:dyDescent="0.2">
      <c r="B52" s="2" t="s">
        <v>70</v>
      </c>
      <c r="C52" s="89">
        <f>ROUND(C50,-2)</f>
        <v>1398400</v>
      </c>
      <c r="L52" s="90"/>
    </row>
    <row r="53" spans="2:12" x14ac:dyDescent="0.2">
      <c r="L53" s="90"/>
    </row>
    <row r="54" spans="2:12" x14ac:dyDescent="0.2">
      <c r="L54" s="90"/>
    </row>
    <row r="55" spans="2:12" x14ac:dyDescent="0.2">
      <c r="L55" s="90"/>
    </row>
    <row r="56" spans="2:12" ht="16" x14ac:dyDescent="0.2">
      <c r="C56" s="91"/>
      <c r="J56" s="90"/>
      <c r="K56" s="90"/>
      <c r="L56" s="90"/>
    </row>
    <row r="57" spans="2:12" ht="16" x14ac:dyDescent="0.2">
      <c r="C57" s="92"/>
      <c r="J57" s="90"/>
      <c r="K57" s="90"/>
      <c r="L57" s="90"/>
    </row>
    <row r="58" spans="2:12" ht="16" x14ac:dyDescent="0.2">
      <c r="C58" s="92"/>
      <c r="J58" s="90"/>
      <c r="K58" s="90"/>
      <c r="L58" s="90"/>
    </row>
    <row r="59" spans="2:12" ht="16" x14ac:dyDescent="0.2">
      <c r="C59" s="92"/>
      <c r="J59" s="90"/>
      <c r="K59" s="90"/>
      <c r="L59" s="90"/>
    </row>
    <row r="60" spans="2:12" ht="16" x14ac:dyDescent="0.2">
      <c r="C60" s="92"/>
      <c r="J60" s="90"/>
      <c r="L60" s="90"/>
    </row>
    <row r="61" spans="2:12" ht="16" x14ac:dyDescent="0.2">
      <c r="C61" s="92"/>
      <c r="L61" s="90"/>
    </row>
    <row r="62" spans="2:12" ht="16" x14ac:dyDescent="0.2">
      <c r="C62" s="92"/>
      <c r="L62" s="90"/>
    </row>
    <row r="63" spans="2:12" ht="16" x14ac:dyDescent="0.2">
      <c r="C63" s="92"/>
    </row>
    <row r="64" spans="2:12" ht="16" x14ac:dyDescent="0.2">
      <c r="C64" s="92"/>
    </row>
    <row r="65" spans="3:3" ht="16" x14ac:dyDescent="0.2">
      <c r="C65" s="92"/>
    </row>
  </sheetData>
  <mergeCells count="10">
    <mergeCell ref="F39:I39"/>
    <mergeCell ref="F41:I41"/>
    <mergeCell ref="F44:I44"/>
    <mergeCell ref="F47:I47"/>
    <mergeCell ref="B2:J2"/>
    <mergeCell ref="B14:J14"/>
    <mergeCell ref="B21:J21"/>
    <mergeCell ref="F31:I31"/>
    <mergeCell ref="F33:I33"/>
    <mergeCell ref="F35:I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Kirshina</dc:creator>
  <cp:lastModifiedBy>Natalia Kirshina</cp:lastModifiedBy>
  <dcterms:created xsi:type="dcterms:W3CDTF">2024-06-29T19:02:56Z</dcterms:created>
  <dcterms:modified xsi:type="dcterms:W3CDTF">2024-06-29T19:04:32Z</dcterms:modified>
</cp:coreProperties>
</file>