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filterPrivacy="1" defaultThemeVersion="124226"/>
  <xr:revisionPtr revIDLastSave="0" documentId="13_ncr:1_{6DD300F8-414A-574B-8D12-180BA3551959}" xr6:coauthVersionLast="47" xr6:coauthVersionMax="47" xr10:uidLastSave="{00000000-0000-0000-0000-000000000000}"/>
  <bookViews>
    <workbookView xWindow="240" yWindow="500" windowWidth="33040" windowHeight="162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0" i="1" l="1"/>
  <c r="U6" i="1"/>
  <c r="T6" i="1"/>
  <c r="T7" i="1"/>
  <c r="T5" i="1"/>
  <c r="M5" i="1"/>
  <c r="S5" i="1"/>
  <c r="R6" i="1"/>
  <c r="R7" i="1"/>
  <c r="R5" i="1"/>
  <c r="Q6" i="1"/>
  <c r="Q7" i="1"/>
  <c r="Q5" i="1"/>
  <c r="K6" i="1"/>
  <c r="M6" i="1" s="1"/>
  <c r="K7" i="1"/>
  <c r="M7" i="1" s="1"/>
  <c r="K5" i="1"/>
  <c r="G7" i="1"/>
  <c r="G5" i="1"/>
  <c r="E6" i="1"/>
  <c r="G6" i="1" s="1"/>
  <c r="J7" i="1"/>
  <c r="H7" i="1" s="1"/>
  <c r="S7" i="1" s="1"/>
  <c r="O6" i="1"/>
  <c r="J5" i="1"/>
  <c r="S6" i="1" l="1"/>
  <c r="U5" i="1"/>
  <c r="V5" i="1" s="1"/>
  <c r="V6" i="1"/>
  <c r="U7" i="1"/>
  <c r="V7" i="1" s="1"/>
  <c r="S8" i="1"/>
  <c r="V8" i="1" l="1"/>
</calcChain>
</file>

<file path=xl/sharedStrings.xml><?xml version="1.0" encoding="utf-8"?>
<sst xmlns="http://schemas.openxmlformats.org/spreadsheetml/2006/main" count="36" uniqueCount="34">
  <si>
    <t>Наименование</t>
  </si>
  <si>
    <t>цена покупки</t>
  </si>
  <si>
    <t>рост износа</t>
  </si>
  <si>
    <t>прирост цен</t>
  </si>
  <si>
    <t>ЭВ на дату оц</t>
  </si>
  <si>
    <t>ИТОГО</t>
  </si>
  <si>
    <t>износ на дату покупки</t>
  </si>
  <si>
    <t>ОТВЕТ</t>
  </si>
  <si>
    <t>Формовочная машина</t>
  </si>
  <si>
    <t>Тестомес</t>
  </si>
  <si>
    <t>РЕШЕНИЕ</t>
  </si>
  <si>
    <t>Упаковка</t>
  </si>
  <si>
    <r>
      <t xml:space="preserve">В задаче </t>
    </r>
    <r>
      <rPr>
        <sz val="12"/>
        <color rgb="FFFF0000"/>
        <rFont val="Arial"/>
        <family val="2"/>
      </rPr>
      <t>не был указан размер НДС, я принимала 18%, ответ сошелся, задачу решила правильно</t>
    </r>
  </si>
  <si>
    <r>
      <t xml:space="preserve">Производственная линия состоит из </t>
    </r>
    <r>
      <rPr>
        <sz val="12"/>
        <color rgb="FFFF0000"/>
        <rFont val="Arial"/>
        <family val="2"/>
      </rPr>
      <t>тестомесильного</t>
    </r>
    <r>
      <rPr>
        <sz val="12"/>
        <color rgb="FF000000"/>
        <rFont val="Arial"/>
        <family val="2"/>
      </rPr>
      <t xml:space="preserve"> блока, формовочная машины и упаковочной части. </t>
    </r>
    <r>
      <rPr>
        <sz val="12"/>
        <color rgb="FFFF0000"/>
        <rFont val="Arial"/>
        <family val="2"/>
      </rPr>
      <t>Тестомесильный</t>
    </r>
    <r>
      <rPr>
        <sz val="12"/>
        <color rgb="FF000000"/>
        <rFont val="Arial"/>
        <family val="2"/>
      </rPr>
      <t xml:space="preserve"> блок был куплен 2 года назад за </t>
    </r>
    <r>
      <rPr>
        <sz val="12"/>
        <color rgb="FFFF0000"/>
        <rFont val="Arial"/>
        <family val="2"/>
      </rPr>
      <t>200</t>
    </r>
    <r>
      <rPr>
        <sz val="12"/>
        <color rgb="FF000000"/>
        <rFont val="Arial"/>
        <family val="2"/>
      </rPr>
      <t xml:space="preserve"> тыс. руб. с НДС (НДС 18%) с износом 60%, эффективный возраст был 5 лет.</t>
    </r>
  </si>
  <si>
    <r>
      <t xml:space="preserve">Формовочная машина куплена 5 лет назад новой, поставлена на баланс по балансовой стоимости 400 тыс.руб., срок службы 7 лет, из-за использования сырья износ машины в 1,2 раза </t>
    </r>
    <r>
      <rPr>
        <b/>
        <sz val="12"/>
        <color rgb="FF000000"/>
        <rFont val="Arial"/>
        <family val="2"/>
      </rPr>
      <t>ниже</t>
    </r>
    <r>
      <rPr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обычного.</t>
    </r>
    <r>
      <rPr>
        <sz val="12"/>
        <color rgb="FF000000"/>
        <rFont val="Arial"/>
        <family val="2"/>
      </rPr>
      <t xml:space="preserve"> Два года назад был проведён ремонт, который увеличил остаточный срок на 1 год.</t>
    </r>
  </si>
  <si>
    <r>
      <t xml:space="preserve">Текущая рыночная стоимость упаковочной линии - 300 тыс. руб. с НДС, эффективный возраст 4 года, остаточный 7 лет. </t>
    </r>
    <r>
      <rPr>
        <b/>
        <sz val="12"/>
        <color rgb="FF000000"/>
        <rFont val="Arial"/>
        <family val="2"/>
      </rPr>
      <t>Ежегодное уменьшение цен 10%</t>
    </r>
    <r>
      <rPr>
        <sz val="12"/>
        <color rgb="FF000000"/>
        <rFont val="Arial"/>
        <family val="2"/>
      </rPr>
      <t>. Износ начисляется линейно, функциональное и внешнее устаревание не выявлено. Рассчитать рыночную стоимость в рублях (с НДС).</t>
    </r>
  </si>
  <si>
    <t>НДС</t>
  </si>
  <si>
    <t>включен</t>
  </si>
  <si>
    <t>цена с НДС</t>
  </si>
  <si>
    <t>когда куплен (лет назад)</t>
  </si>
  <si>
    <t>ЭВ на дату покупки</t>
  </si>
  <si>
    <t>Нормативный срок службы</t>
  </si>
  <si>
    <t>ЭВ на дату оценки</t>
  </si>
  <si>
    <t>скорр ЭВ</t>
  </si>
  <si>
    <t>ЭВ изменение  (уменьшение ЭВ = увеличение остаточного срока службы)</t>
  </si>
  <si>
    <t>изменение износа</t>
  </si>
  <si>
    <t>нет</t>
  </si>
  <si>
    <t>снижение в 1,2 раза</t>
  </si>
  <si>
    <t>изменение цен</t>
  </si>
  <si>
    <t>цена нового на дату покупки с НДС</t>
  </si>
  <si>
    <t>цена нового на дату оценки 2018</t>
  </si>
  <si>
    <t>износ на дату оценки</t>
  </si>
  <si>
    <t>РС на дату оценки (с НДС)</t>
  </si>
  <si>
    <t>округленно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</si>
</sst>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72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0" fontId="0" fillId="3" borderId="1" xfId="0" applyFill="1" applyBorder="1" applyAlignment="1">
      <alignment wrapText="1"/>
    </xf>
    <xf numFmtId="0" fontId="0" fillId="3" borderId="1" xfId="0" applyFill="1" applyBorder="1"/>
    <xf numFmtId="3" fontId="0" fillId="2" borderId="1" xfId="0" applyNumberFormat="1" applyFill="1" applyBorder="1"/>
    <xf numFmtId="0" fontId="2" fillId="0" borderId="0" xfId="0" applyFont="1"/>
    <xf numFmtId="0" fontId="4" fillId="0" borderId="0" xfId="0" applyFont="1"/>
    <xf numFmtId="9" fontId="0" fillId="4" borderId="1" xfId="1" applyFont="1" applyFill="1" applyBorder="1"/>
    <xf numFmtId="1" fontId="0" fillId="0" borderId="1" xfId="0" applyNumberFormat="1" applyBorder="1"/>
    <xf numFmtId="3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6" fillId="3" borderId="1" xfId="0" applyNumberFormat="1" applyFont="1" applyFill="1" applyBorder="1"/>
    <xf numFmtId="9" fontId="0" fillId="2" borderId="1" xfId="1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172" fontId="0" fillId="0" borderId="1" xfId="1" applyNumberFormat="1" applyFont="1" applyBorder="1"/>
    <xf numFmtId="0" fontId="7" fillId="0" borderId="1" xfId="0" applyFont="1" applyBorder="1" applyAlignment="1">
      <alignment wrapText="1"/>
    </xf>
    <xf numFmtId="1" fontId="0" fillId="6" borderId="1" xfId="0" applyNumberFormat="1" applyFill="1" applyBorder="1" applyAlignment="1">
      <alignment horizontal="center"/>
    </xf>
    <xf numFmtId="3" fontId="0" fillId="0" borderId="0" xfId="0" applyNumberForma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622300</xdr:colOff>
      <xdr:row>19</xdr:row>
      <xdr:rowOff>60325</xdr:rowOff>
    </xdr:from>
    <xdr:to>
      <xdr:col>12</xdr:col>
      <xdr:colOff>24308</xdr:colOff>
      <xdr:row>36</xdr:row>
      <xdr:rowOff>145635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5400" y="4772025"/>
          <a:ext cx="9701708" cy="33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X17"/>
  <sheetViews>
    <sheetView tabSelected="1" workbookViewId="0">
      <selection activeCell="R15" sqref="R15"/>
    </sheetView>
  </sheetViews>
  <sheetFormatPr baseColWidth="10" defaultColWidth="8.83203125" defaultRowHeight="15" x14ac:dyDescent="0.2"/>
  <cols>
    <col min="3" max="3" width="23.5" customWidth="1"/>
    <col min="5" max="5" width="18.83203125" customWidth="1"/>
    <col min="6" max="6" width="9.83203125" customWidth="1"/>
    <col min="7" max="7" width="13.5" customWidth="1"/>
    <col min="8" max="8" width="9.5" bestFit="1" customWidth="1"/>
    <col min="12" max="12" width="15.83203125" customWidth="1"/>
    <col min="13" max="14" width="13.5" customWidth="1"/>
    <col min="23" max="23" width="18.6640625" customWidth="1"/>
  </cols>
  <sheetData>
    <row r="3" spans="2:24" x14ac:dyDescent="0.2">
      <c r="R3" t="s">
        <v>10</v>
      </c>
    </row>
    <row r="4" spans="2:24" ht="80" x14ac:dyDescent="0.2">
      <c r="B4" s="1"/>
      <c r="C4" s="2" t="s">
        <v>0</v>
      </c>
      <c r="D4" s="2" t="s">
        <v>19</v>
      </c>
      <c r="E4" s="2" t="s">
        <v>1</v>
      </c>
      <c r="F4" s="2" t="s">
        <v>16</v>
      </c>
      <c r="G4" s="2" t="s">
        <v>18</v>
      </c>
      <c r="H4" s="2" t="s">
        <v>6</v>
      </c>
      <c r="I4" s="2" t="s">
        <v>20</v>
      </c>
      <c r="J4" s="2" t="s">
        <v>21</v>
      </c>
      <c r="K4" s="2" t="s">
        <v>22</v>
      </c>
      <c r="L4" s="2" t="s">
        <v>24</v>
      </c>
      <c r="M4" s="2" t="s">
        <v>23</v>
      </c>
      <c r="N4" s="2" t="s">
        <v>25</v>
      </c>
      <c r="O4" s="4" t="s">
        <v>2</v>
      </c>
      <c r="P4" s="2" t="s">
        <v>28</v>
      </c>
      <c r="Q4" s="2" t="s">
        <v>3</v>
      </c>
      <c r="R4" s="2" t="s">
        <v>29</v>
      </c>
      <c r="S4" s="2" t="s">
        <v>30</v>
      </c>
      <c r="T4" s="2" t="s">
        <v>4</v>
      </c>
      <c r="U4" s="2" t="s">
        <v>31</v>
      </c>
      <c r="V4" s="2" t="s">
        <v>32</v>
      </c>
    </row>
    <row r="5" spans="2:24" x14ac:dyDescent="0.2">
      <c r="B5" s="1">
        <v>1</v>
      </c>
      <c r="C5" s="1" t="s">
        <v>9</v>
      </c>
      <c r="D5" s="1">
        <v>2</v>
      </c>
      <c r="E5" s="3">
        <v>200000</v>
      </c>
      <c r="F5" s="3" t="s">
        <v>17</v>
      </c>
      <c r="G5" s="11">
        <f>E5</f>
        <v>200000</v>
      </c>
      <c r="H5" s="12">
        <v>0.6</v>
      </c>
      <c r="I5" s="13">
        <v>5</v>
      </c>
      <c r="J5" s="14">
        <f>I5/H5</f>
        <v>8.3333333333333339</v>
      </c>
      <c r="K5" s="15">
        <f>I5+D5</f>
        <v>7</v>
      </c>
      <c r="L5" s="13">
        <v>0</v>
      </c>
      <c r="M5" s="15">
        <f>K5+L5</f>
        <v>7</v>
      </c>
      <c r="N5" s="25" t="s">
        <v>26</v>
      </c>
      <c r="O5" s="5">
        <v>1</v>
      </c>
      <c r="P5" s="21">
        <v>-0.1</v>
      </c>
      <c r="Q5" s="22">
        <f>1+P5</f>
        <v>0.9</v>
      </c>
      <c r="R5" s="3">
        <f>G5/(1-H5)</f>
        <v>500000</v>
      </c>
      <c r="S5" s="3">
        <f>R5*Q5^D5</f>
        <v>405000</v>
      </c>
      <c r="T5" s="10">
        <f>M5</f>
        <v>7</v>
      </c>
      <c r="U5" s="23">
        <f>T5/J5*O5</f>
        <v>0.84</v>
      </c>
      <c r="V5" s="3">
        <f>S5*(1-U5)</f>
        <v>64800.000000000015</v>
      </c>
    </row>
    <row r="6" spans="2:24" ht="32" x14ac:dyDescent="0.2">
      <c r="B6" s="1">
        <v>2</v>
      </c>
      <c r="C6" s="1" t="s">
        <v>8</v>
      </c>
      <c r="D6" s="1">
        <v>5</v>
      </c>
      <c r="E6" s="6">
        <f>400000</f>
        <v>400000</v>
      </c>
      <c r="F6" s="9">
        <v>0.18</v>
      </c>
      <c r="G6" s="16">
        <f>E6*(1+F6)</f>
        <v>472000</v>
      </c>
      <c r="H6" s="12">
        <v>0</v>
      </c>
      <c r="I6" s="13">
        <v>0</v>
      </c>
      <c r="J6" s="17">
        <v>7</v>
      </c>
      <c r="K6" s="15">
        <f t="shared" ref="K6:K7" si="0">I6+D6</f>
        <v>5</v>
      </c>
      <c r="L6" s="13">
        <v>-1</v>
      </c>
      <c r="M6" s="15">
        <f t="shared" ref="M6:M7" si="1">K6+L6</f>
        <v>4</v>
      </c>
      <c r="N6" s="24" t="s">
        <v>27</v>
      </c>
      <c r="O6" s="20">
        <f>1/1.2</f>
        <v>0.83333333333333337</v>
      </c>
      <c r="P6" s="21">
        <v>-0.1</v>
      </c>
      <c r="Q6" s="22">
        <f t="shared" ref="Q6:Q7" si="2">1+P6</f>
        <v>0.9</v>
      </c>
      <c r="R6" s="3">
        <f t="shared" ref="R6:R7" si="3">G6/(1-H6)</f>
        <v>472000</v>
      </c>
      <c r="S6" s="3">
        <f t="shared" ref="S6:S7" si="4">R6*Q6^D6</f>
        <v>278711.28000000009</v>
      </c>
      <c r="T6" s="10">
        <f t="shared" ref="T6:T7" si="5">M6</f>
        <v>4</v>
      </c>
      <c r="U6" s="23">
        <f>T6/J6*O6</f>
        <v>0.47619047619047616</v>
      </c>
      <c r="V6" s="3">
        <f t="shared" ref="V6:V7" si="6">S6*(1-U6)</f>
        <v>145991.62285714291</v>
      </c>
    </row>
    <row r="7" spans="2:24" x14ac:dyDescent="0.2">
      <c r="B7" s="1">
        <v>3</v>
      </c>
      <c r="C7" s="1" t="s">
        <v>11</v>
      </c>
      <c r="D7" s="1">
        <v>0</v>
      </c>
      <c r="E7" s="3">
        <v>300000</v>
      </c>
      <c r="F7" s="3" t="s">
        <v>17</v>
      </c>
      <c r="G7" s="11">
        <f>E7</f>
        <v>300000</v>
      </c>
      <c r="H7" s="18">
        <f>I7/J7</f>
        <v>0.36363636363636365</v>
      </c>
      <c r="I7" s="13">
        <v>4</v>
      </c>
      <c r="J7" s="19">
        <f>I7+7</f>
        <v>11</v>
      </c>
      <c r="K7" s="15">
        <f t="shared" si="0"/>
        <v>4</v>
      </c>
      <c r="L7" s="13">
        <v>0</v>
      </c>
      <c r="M7" s="15">
        <f t="shared" si="1"/>
        <v>4</v>
      </c>
      <c r="N7" s="25" t="s">
        <v>26</v>
      </c>
      <c r="O7" s="5">
        <v>1</v>
      </c>
      <c r="P7" s="21">
        <v>-0.1</v>
      </c>
      <c r="Q7" s="22">
        <f t="shared" si="2"/>
        <v>0.9</v>
      </c>
      <c r="R7" s="3">
        <f t="shared" si="3"/>
        <v>471428.57142857142</v>
      </c>
      <c r="S7" s="3">
        <f t="shared" si="4"/>
        <v>471428.57142857142</v>
      </c>
      <c r="T7" s="10">
        <f t="shared" si="5"/>
        <v>4</v>
      </c>
      <c r="U7" s="23">
        <f t="shared" ref="U6:U7" si="7">T7/J7*O7</f>
        <v>0.36363636363636365</v>
      </c>
      <c r="V7" s="3">
        <f t="shared" si="6"/>
        <v>300000</v>
      </c>
    </row>
    <row r="8" spans="2:24" x14ac:dyDescent="0.2">
      <c r="C8" t="s">
        <v>5</v>
      </c>
      <c r="S8" s="3">
        <f>S7+S6+S5</f>
        <v>1155139.8514285716</v>
      </c>
      <c r="V8" s="3">
        <f>V7+V6+V5</f>
        <v>510791.62285714294</v>
      </c>
      <c r="W8" t="s">
        <v>7</v>
      </c>
    </row>
    <row r="10" spans="2:24" x14ac:dyDescent="0.2">
      <c r="V10" s="26">
        <f>ROUND(V8,-2)</f>
        <v>510800</v>
      </c>
      <c r="W10" t="s">
        <v>33</v>
      </c>
      <c r="X10" s="26"/>
    </row>
    <row r="11" spans="2:24" x14ac:dyDescent="0.2">
      <c r="X11" s="26"/>
    </row>
    <row r="12" spans="2:24" ht="16" x14ac:dyDescent="0.2">
      <c r="D12" s="7" t="s">
        <v>12</v>
      </c>
      <c r="X12" s="26"/>
    </row>
    <row r="13" spans="2:24" x14ac:dyDescent="0.2">
      <c r="X13" s="26"/>
    </row>
    <row r="14" spans="2:24" x14ac:dyDescent="0.2">
      <c r="X14" s="26"/>
    </row>
    <row r="15" spans="2:24" ht="16" x14ac:dyDescent="0.2">
      <c r="C15" s="8" t="s">
        <v>13</v>
      </c>
      <c r="X15" s="26"/>
    </row>
    <row r="16" spans="2:24" ht="16" x14ac:dyDescent="0.2">
      <c r="C16" s="8" t="s">
        <v>14</v>
      </c>
    </row>
    <row r="17" spans="3:3" ht="16" x14ac:dyDescent="0.2">
      <c r="C17" s="8" t="s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2024-04-15T18:28:14Z</dcterms:modified>
</cp:coreProperties>
</file>