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k/Downloads/"/>
    </mc:Choice>
  </mc:AlternateContent>
  <xr:revisionPtr revIDLastSave="0" documentId="8_{46DE547E-6521-5342-8E49-403A2DA59531}" xr6:coauthVersionLast="47" xr6:coauthVersionMax="47" xr10:uidLastSave="{00000000-0000-0000-0000-000000000000}"/>
  <bookViews>
    <workbookView xWindow="120" yWindow="500" windowWidth="31180" windowHeight="20020" activeTab="1" xr2:uid="{00000000-000D-0000-FFFF-FFFF00000000}"/>
  </bookViews>
  <sheets>
    <sheet name="условие задачи" sheetId="2" r:id="rId1"/>
    <sheet name="решение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38" i="1"/>
  <c r="H40" i="1" s="1"/>
  <c r="H28" i="1"/>
  <c r="H29" i="1"/>
  <c r="H6" i="1" s="1"/>
  <c r="H20" i="1"/>
  <c r="H21" i="1" s="1"/>
  <c r="H5" i="1" s="1"/>
  <c r="H14" i="1"/>
  <c r="H4" i="1" s="1"/>
  <c r="C26" i="1"/>
  <c r="C6" i="1" s="1"/>
  <c r="C19" i="1"/>
  <c r="C5" i="1" s="1"/>
  <c r="C14" i="1"/>
  <c r="C4" i="1" s="1"/>
  <c r="C8" i="1" l="1"/>
  <c r="H54" i="1" s="1"/>
  <c r="H55" i="1" s="1"/>
  <c r="H41" i="1"/>
  <c r="H45" i="1" s="1"/>
  <c r="H7" i="1" s="1"/>
  <c r="H8" i="1" l="1"/>
  <c r="H56" i="1" s="1"/>
  <c r="H60" i="1" s="1"/>
  <c r="H66" i="1" s="1"/>
  <c r="H62" i="1" l="1"/>
</calcChain>
</file>

<file path=xl/sharedStrings.xml><?xml version="1.0" encoding="utf-8"?>
<sst xmlns="http://schemas.openxmlformats.org/spreadsheetml/2006/main" count="123" uniqueCount="86">
  <si>
    <t>Ж/д парк</t>
  </si>
  <si>
    <t>Прочие спец.активы</t>
  </si>
  <si>
    <t>Линия по подготовке заготовок</t>
  </si>
  <si>
    <t>ЧОД комплекса (=ЕОН)</t>
  </si>
  <si>
    <t>Коэффициент капитализации</t>
  </si>
  <si>
    <t>Рыночная стоимость ЕОН адм.здание+зу под ним</t>
  </si>
  <si>
    <t>Рыночная стоимость 1 га участка</t>
  </si>
  <si>
    <t>Площадь</t>
  </si>
  <si>
    <t>га</t>
  </si>
  <si>
    <t>Рыночная стоимость участка</t>
  </si>
  <si>
    <t>Рыночная стоимость 1 кв.м. здания без ЗУ</t>
  </si>
  <si>
    <t>руб./кв.м./без НДС</t>
  </si>
  <si>
    <t>Площадь здания</t>
  </si>
  <si>
    <t>кв.м.</t>
  </si>
  <si>
    <t>Рыночная стоимость здания</t>
  </si>
  <si>
    <t>Рыночная стоимость ж/д парка</t>
  </si>
  <si>
    <t>млн. руб./год/без НДС</t>
  </si>
  <si>
    <t>млн. руб./без НДС</t>
  </si>
  <si>
    <t>млн. руб./га</t>
  </si>
  <si>
    <t>млн. руб., конечно без НДС</t>
  </si>
  <si>
    <t>ДП+дано</t>
  </si>
  <si>
    <t>СП+дано</t>
  </si>
  <si>
    <t>дано</t>
  </si>
  <si>
    <t>Операционные специализированные активы:</t>
  </si>
  <si>
    <t>Операционные НЕспециализированные активы:</t>
  </si>
  <si>
    <t>Вспомогательное производственное здание</t>
  </si>
  <si>
    <t>Административное здание + обособленный зу</t>
  </si>
  <si>
    <t>Земельный участок пром.площадки</t>
  </si>
  <si>
    <t>Производственное здание</t>
  </si>
  <si>
    <t>Итого рыночная стоимость специализированных операционных активов</t>
  </si>
  <si>
    <t>Итого рыночная стоимость НЕспециализированных операционных активов</t>
  </si>
  <si>
    <t>Стоимость замещения</t>
  </si>
  <si>
    <t>Физический износ</t>
  </si>
  <si>
    <t>№</t>
  </si>
  <si>
    <t>Объект</t>
  </si>
  <si>
    <t>Стоимость, млн.руб., без НДС</t>
  </si>
  <si>
    <t>проверка по примененным подходам</t>
  </si>
  <si>
    <t>все Неспец - это дано/СП/ДП</t>
  </si>
  <si>
    <t>Стоимость замещения вспомогательного производственного здания</t>
  </si>
  <si>
    <t>Срок службы</t>
  </si>
  <si>
    <t>лет</t>
  </si>
  <si>
    <t>Физический износ линии</t>
  </si>
  <si>
    <t>Стоимость воспроизводства линии</t>
  </si>
  <si>
    <t>Эффективный возраст</t>
  </si>
  <si>
    <t>Стоимость воспроизводства линии с учетом износа (=РС по ЗП)</t>
  </si>
  <si>
    <t>Стоимость замещения вспомогательного производственного здания с учетом износа (=РС по ЗП)</t>
  </si>
  <si>
    <t>млн.руб./без НДС</t>
  </si>
  <si>
    <t>Физический износ по группе прочих активов (средневзвешенный)</t>
  </si>
  <si>
    <t>Стоимость замещения с учетом физического износа (=РС по ЗП)</t>
  </si>
  <si>
    <t>ОО</t>
  </si>
  <si>
    <t>индекс цен 2001-2018 гг.</t>
  </si>
  <si>
    <t>индекс цен 2001-2011 гг.</t>
  </si>
  <si>
    <t>Итого индекс цен 2011-2018 гг.</t>
  </si>
  <si>
    <t>Стоимость приобретения линии в 2011 году</t>
  </si>
  <si>
    <t>Нормативный срок службы</t>
  </si>
  <si>
    <t>Стоимость воспроизводства линии на дату оценки</t>
  </si>
  <si>
    <t>Функциональный износ (по отсутствию в условии задачи каких-либо данных для расчета функц.износа принят равным 0%)</t>
  </si>
  <si>
    <t>ЗП</t>
  </si>
  <si>
    <t>все спец. активы - это ЗП</t>
  </si>
  <si>
    <t>млн. руб./ без НДС</t>
  </si>
  <si>
    <t>Стоимость НЕспециализированных операционных активов, рассчитанная ранее</t>
  </si>
  <si>
    <t>Стоимость специализированных операционных активов, условно по доходному подходу</t>
  </si>
  <si>
    <t>Стоимость специализированных операционных активов, по затратному подходу</t>
  </si>
  <si>
    <t>Поскольку стоимость по доходному подходу спец.активов меньше стоимости этих же спец.активов по затратному подходу, то имеет место внешний (экономический износ)</t>
  </si>
  <si>
    <t>Внешний (экономический износ) спец.активов</t>
  </si>
  <si>
    <t>Рыночная стоимость объекта оценки с учетом внешнего износа</t>
  </si>
  <si>
    <t>Проверка:</t>
  </si>
  <si>
    <t>Можно посчитать РС с учетом всех износов по мультипликативной модели, должен получится тот же ответ</t>
  </si>
  <si>
    <r>
      <t xml:space="preserve">Оцениваемая линия по производству чугунных заготовок </t>
    </r>
    <r>
      <rPr>
        <sz val="11"/>
        <color theme="0"/>
        <rFont val="Calibri Light"/>
        <family val="2"/>
      </rPr>
      <t>(до внешнего износа)</t>
    </r>
  </si>
  <si>
    <r>
      <t xml:space="preserve">Стоимость </t>
    </r>
    <r>
      <rPr>
        <b/>
        <sz val="11"/>
        <color theme="1"/>
        <rFont val="Calibri Light"/>
        <family val="2"/>
      </rPr>
      <t>воспроизводства</t>
    </r>
    <r>
      <rPr>
        <sz val="11"/>
        <color theme="1"/>
        <rFont val="Calibri Light"/>
        <family val="2"/>
        <charset val="204"/>
      </rPr>
      <t xml:space="preserve"> линии на дату оценки с учетом </t>
    </r>
    <r>
      <rPr>
        <b/>
        <sz val="11"/>
        <color theme="1"/>
        <rFont val="Calibri Light"/>
        <family val="2"/>
      </rPr>
      <t>физического</t>
    </r>
    <r>
      <rPr>
        <sz val="11"/>
        <color theme="1"/>
        <rFont val="Calibri Light"/>
        <family val="2"/>
        <charset val="204"/>
      </rPr>
      <t xml:space="preserve"> износа</t>
    </r>
  </si>
  <si>
    <t>Определить рыночную стоимость специализированной линии по производству чугунных заготовок на 01.01.2018 для залога без учета НДС.</t>
  </si>
  <si>
    <t>Объект оценки приобретен в 2011 году, первоначальная стоимость 115 млн руб. без НДС. В период с 2001 по 2018 гг. цены выросли на 84%. В период с 2001 по 2011 гг. цены выросли 2,56 раза. Нормативный срок службы 18 лет. Эффективный возраст 10 лет.</t>
  </si>
  <si>
    <t>Линия входит в состав имущественного комплекса завода. В имущественный комплекс входят ещё:</t>
  </si>
  <si>
    <t>1. Административное здание, расположенное на обособленном земельном участке площадью 2 га. ЧОД комплекса по состоянию на дату оценки составляет 10 млн. руб. в год без НДС. Коэффициент капитализации 0,13. Рыночная стоимость земельного участка под административным зданием на дату оценки 300 000 руб. за сотку.</t>
  </si>
  <si>
    <t>2. Земельный участок промплощадки площадью 77 га производственного назначения, с расположенными на нем основными производственными зданиями. Рыночная стоимость земельного участка на дату оценки 1,13 млн руб. за 1 га.</t>
  </si>
  <si>
    <t>3. Производственное здание общепроизводственного назначения площадью 10500 кв. м, рыночной стоимостью 5500 руб. за 1 кв. м. без НДС, без учета стоимости земельного участка.</t>
  </si>
  <si>
    <t>4. Вспомогательное специализированное здание для размещения линии подготовки заготовок, стоимость замещения на дату оценки составляет 8,85 млн руб. без НДС, накопленный физический износ на дату оценки 35%. 5. Железнодорожный парк, участвующий в производственном процессе, рыночная стоимость ж/д парка составляет 45,56 млн руб. без учета НДС.</t>
  </si>
  <si>
    <t>7. Линия по подготовке заготовок, полная восстановительная стоимость на дату оценки 75 млн руб. без НДС, срок службы 15 лет, эффективный возраст 7 лет.</t>
  </si>
  <si>
    <t>8. Все прочие активы являются специализированными и задействованы в производстве продукции предприятия. Затраты на замещение как новых данных прочих активов по состоянию на дату оценки составляет 1015 млн. руб. без НДС. Физический износ 20% активов (в стоимостном выражении) составляет 28%, 30% активов – 38%, 50% активов – 57%. Стоимость операционного имущества завода в рамках доходного подхода по состоянию на дату оценки составляет 800 млн руб. (без НДС).</t>
  </si>
  <si>
    <t xml:space="preserve"> 5. Железнодорожный парк, участвующий в производственном процессе, рыночная стоимость ж/д парка составляет 45,56 млн руб. без учета НДС.</t>
  </si>
  <si>
    <t>Стоимость операционного имущества завода в рамках доходного подхода по состоянию на дату оценки составляет 800 млн руб. (без НДС).</t>
  </si>
  <si>
    <t xml:space="preserve">8. Все прочие активы являются специализированными и задействованы в производстве продукции предприятия. Затраты на замещение как новых данных прочих активов по состоянию на дату оценки составляет 1015 млн. руб. без НДС. Физический износ 20% активов (в стоимостном выражении) составляет 28%, 30% активов – 38%, 50% активов – 57%. </t>
  </si>
  <si>
    <t>5. Железнодорожный парк, участвующий в производственном процессе, рыночная стоимость ж/д парка составляет 45,56 млн руб. без учета НДС.</t>
  </si>
  <si>
    <t>6. На балансе предприятия числится санаторий в Хакасии рыночной стоимостью 271,2  млн. руб. с НДС.</t>
  </si>
  <si>
    <r>
      <t xml:space="preserve">Стоимость </t>
    </r>
    <r>
      <rPr>
        <sz val="11"/>
        <color rgb="FFFF0000"/>
        <rFont val="Calibri Light"/>
        <family val="2"/>
      </rPr>
      <t>ВСЕХ ОПЕРАЦИОННЫХ</t>
    </r>
    <r>
      <rPr>
        <sz val="11"/>
        <color theme="1"/>
        <rFont val="Calibri Light"/>
        <family val="2"/>
        <charset val="204"/>
      </rPr>
      <t xml:space="preserve"> активов по доходному подходу</t>
    </r>
  </si>
  <si>
    <t xml:space="preserve"> лишнее!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</si>
</sst>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 Light"/>
      <family val="2"/>
      <charset val="204"/>
    </font>
    <font>
      <b/>
      <sz val="11"/>
      <color theme="1"/>
      <name val="Calibri Light"/>
      <family val="2"/>
      <charset val="204"/>
    </font>
    <font>
      <sz val="11"/>
      <color rgb="FFFF0000"/>
      <name val="Calibri Light"/>
      <family val="2"/>
      <charset val="204"/>
    </font>
    <font>
      <sz val="11"/>
      <name val="Calibri Light"/>
      <family val="2"/>
      <charset val="204"/>
    </font>
    <font>
      <i/>
      <sz val="11"/>
      <color rgb="FF7030A0"/>
      <name val="Calibri Light"/>
      <family val="2"/>
      <charset val="204"/>
    </font>
    <font>
      <sz val="11"/>
      <color theme="0"/>
      <name val="Calibri Light"/>
      <family val="2"/>
    </font>
    <font>
      <b/>
      <sz val="11"/>
      <color theme="1"/>
      <name val="Calibri Light"/>
      <family val="2"/>
    </font>
    <font>
      <sz val="10"/>
      <color rgb="FF222222"/>
      <name val="Arial"/>
      <family val="2"/>
    </font>
    <font>
      <sz val="14"/>
      <color rgb="FF222222"/>
      <name val="Calibri"/>
      <family val="2"/>
    </font>
    <font>
      <sz val="14"/>
      <color theme="1"/>
      <name val="Calibri"/>
      <family val="2"/>
    </font>
    <font>
      <sz val="11"/>
      <color rgb="FFFF0000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B17D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2" fillId="0" borderId="0" xfId="0" applyNumberFormat="1" applyFont="1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2" fontId="2" fillId="2" borderId="0" xfId="0" applyNumberFormat="1" applyFont="1" applyFill="1"/>
    <xf numFmtId="0" fontId="2" fillId="2" borderId="0" xfId="0" applyFont="1" applyFill="1"/>
    <xf numFmtId="9" fontId="2" fillId="0" borderId="0" xfId="0" applyNumberFormat="1" applyFont="1"/>
    <xf numFmtId="0" fontId="2" fillId="3" borderId="0" xfId="0" applyFont="1" applyFill="1" applyAlignment="1">
      <alignment wrapText="1"/>
    </xf>
    <xf numFmtId="0" fontId="2" fillId="3" borderId="0" xfId="0" applyFont="1" applyFill="1"/>
    <xf numFmtId="164" fontId="2" fillId="0" borderId="0" xfId="0" applyNumberFormat="1" applyFont="1"/>
    <xf numFmtId="9" fontId="2" fillId="0" borderId="0" xfId="1" applyFont="1"/>
    <xf numFmtId="0" fontId="2" fillId="4" borderId="0" xfId="0" applyFont="1" applyFill="1" applyAlignment="1">
      <alignment wrapText="1"/>
    </xf>
    <xf numFmtId="0" fontId="2" fillId="4" borderId="0" xfId="0" applyFont="1" applyFill="1"/>
    <xf numFmtId="0" fontId="2" fillId="6" borderId="0" xfId="0" applyFont="1" applyFill="1" applyAlignment="1">
      <alignment wrapText="1"/>
    </xf>
    <xf numFmtId="0" fontId="2" fillId="6" borderId="0" xfId="0" applyFont="1" applyFill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2" fontId="2" fillId="5" borderId="1" xfId="0" applyNumberFormat="1" applyFont="1" applyFill="1" applyBorder="1"/>
    <xf numFmtId="0" fontId="2" fillId="5" borderId="0" xfId="0" applyFont="1" applyFill="1" applyAlignment="1">
      <alignment wrapText="1"/>
    </xf>
    <xf numFmtId="2" fontId="2" fillId="5" borderId="0" xfId="0" applyNumberFormat="1" applyFont="1" applyFill="1"/>
    <xf numFmtId="0" fontId="2" fillId="5" borderId="0" xfId="0" applyFont="1" applyFill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0" xfId="0" applyFont="1" applyFill="1" applyAlignment="1">
      <alignment wrapText="1"/>
    </xf>
    <xf numFmtId="0" fontId="2" fillId="7" borderId="0" xfId="0" applyFont="1" applyFill="1"/>
    <xf numFmtId="0" fontId="2" fillId="8" borderId="0" xfId="0" applyFont="1" applyFill="1" applyAlignment="1">
      <alignment wrapText="1"/>
    </xf>
    <xf numFmtId="2" fontId="2" fillId="8" borderId="0" xfId="0" applyNumberFormat="1" applyFont="1" applyFill="1"/>
    <xf numFmtId="0" fontId="2" fillId="8" borderId="0" xfId="0" applyFont="1" applyFill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2" fontId="2" fillId="8" borderId="1" xfId="0" applyNumberFormat="1" applyFont="1" applyFill="1" applyBorder="1"/>
    <xf numFmtId="1" fontId="2" fillId="0" borderId="0" xfId="0" applyNumberFormat="1" applyFont="1"/>
    <xf numFmtId="2" fontId="5" fillId="7" borderId="1" xfId="0" applyNumberFormat="1" applyFont="1" applyFill="1" applyBorder="1"/>
    <xf numFmtId="10" fontId="2" fillId="0" borderId="0" xfId="1" applyNumberFormat="1" applyFont="1"/>
    <xf numFmtId="2" fontId="2" fillId="7" borderId="0" xfId="0" applyNumberFormat="1" applyFont="1" applyFill="1"/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wrapText="1"/>
    </xf>
    <xf numFmtId="2" fontId="2" fillId="10" borderId="1" xfId="0" applyNumberFormat="1" applyFont="1" applyFill="1" applyBorder="1"/>
    <xf numFmtId="0" fontId="2" fillId="10" borderId="0" xfId="0" applyFont="1" applyFill="1" applyAlignment="1">
      <alignment wrapText="1"/>
    </xf>
    <xf numFmtId="2" fontId="2" fillId="10" borderId="0" xfId="0" applyNumberFormat="1" applyFont="1" applyFill="1"/>
    <xf numFmtId="0" fontId="2" fillId="10" borderId="0" xfId="0" applyFont="1" applyFill="1"/>
    <xf numFmtId="0" fontId="4" fillId="0" borderId="0" xfId="0" applyFont="1" applyAlignment="1">
      <alignment horizontal="left" wrapText="1"/>
    </xf>
    <xf numFmtId="9" fontId="2" fillId="6" borderId="0" xfId="1" applyFont="1" applyFill="1"/>
    <xf numFmtId="9" fontId="2" fillId="6" borderId="0" xfId="0" applyNumberFormat="1" applyFont="1" applyFill="1"/>
    <xf numFmtId="0" fontId="9" fillId="11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9" borderId="3" xfId="0" applyFont="1" applyFill="1" applyBorder="1" applyAlignment="1">
      <alignment wrapText="1"/>
    </xf>
    <xf numFmtId="2" fontId="2" fillId="9" borderId="4" xfId="0" applyNumberFormat="1" applyFont="1" applyFill="1" applyBorder="1"/>
    <xf numFmtId="0" fontId="2" fillId="9" borderId="5" xfId="0" applyFont="1" applyFill="1" applyBorder="1"/>
    <xf numFmtId="0" fontId="2" fillId="12" borderId="0" xfId="0" applyFont="1" applyFill="1"/>
    <xf numFmtId="0" fontId="2" fillId="12" borderId="0" xfId="0" applyFont="1" applyFill="1" applyAlignment="1">
      <alignment wrapText="1"/>
    </xf>
    <xf numFmtId="2" fontId="2" fillId="12" borderId="0" xfId="0" applyNumberFormat="1" applyFont="1" applyFill="1"/>
    <xf numFmtId="0" fontId="2" fillId="11" borderId="0" xfId="0" applyFont="1" applyFill="1"/>
    <xf numFmtId="0" fontId="9" fillId="9" borderId="0" xfId="0" applyFont="1" applyFill="1" applyAlignment="1">
      <alignment horizontal="left" vertical="center" wrapText="1"/>
    </xf>
    <xf numFmtId="0" fontId="2" fillId="0" borderId="2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99FF33"/>
      <color rgb="FFFFFF99"/>
      <color rgb="FF99FFCC"/>
      <color rgb="FFB5B17D"/>
      <color rgb="FFFF99FF"/>
      <color rgb="FFCCFF9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171451</xdr:rowOff>
    </xdr:from>
    <xdr:to>
      <xdr:col>1</xdr:col>
      <xdr:colOff>6769100</xdr:colOff>
      <xdr:row>60</xdr:row>
      <xdr:rowOff>76201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b="35274"/>
        <a:stretch/>
      </xdr:blipFill>
      <xdr:spPr bwMode="auto">
        <a:xfrm>
          <a:off x="0" y="9239251"/>
          <a:ext cx="7442200" cy="1835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13"/>
  <sheetViews>
    <sheetView workbookViewId="0">
      <selection activeCell="B21" sqref="B21"/>
    </sheetView>
  </sheetViews>
  <sheetFormatPr baseColWidth="10" defaultColWidth="8.83203125" defaultRowHeight="19" x14ac:dyDescent="0.15"/>
  <cols>
    <col min="2" max="2" width="130.6640625" style="68" customWidth="1"/>
  </cols>
  <sheetData>
    <row r="3" spans="2:2" ht="40" x14ac:dyDescent="0.15">
      <c r="B3" s="67" t="s">
        <v>70</v>
      </c>
    </row>
    <row r="4" spans="2:2" ht="60" x14ac:dyDescent="0.15">
      <c r="B4" s="67" t="s">
        <v>71</v>
      </c>
    </row>
    <row r="5" spans="2:2" ht="20" x14ac:dyDescent="0.15">
      <c r="B5" s="67" t="s">
        <v>72</v>
      </c>
    </row>
    <row r="6" spans="2:2" ht="60" x14ac:dyDescent="0.15">
      <c r="B6" s="67" t="s">
        <v>73</v>
      </c>
    </row>
    <row r="7" spans="2:2" ht="40" x14ac:dyDescent="0.15">
      <c r="B7" s="67" t="s">
        <v>74</v>
      </c>
    </row>
    <row r="8" spans="2:2" ht="40" x14ac:dyDescent="0.15">
      <c r="B8" s="67" t="s">
        <v>75</v>
      </c>
    </row>
    <row r="9" spans="2:2" ht="60" x14ac:dyDescent="0.15">
      <c r="B9" s="67" t="s">
        <v>76</v>
      </c>
    </row>
    <row r="10" spans="2:2" ht="40" x14ac:dyDescent="0.15">
      <c r="B10" s="67" t="s">
        <v>82</v>
      </c>
    </row>
    <row r="11" spans="2:2" ht="20" x14ac:dyDescent="0.15">
      <c r="B11" s="67" t="s">
        <v>83</v>
      </c>
    </row>
    <row r="12" spans="2:2" ht="40" x14ac:dyDescent="0.15">
      <c r="B12" s="67" t="s">
        <v>77</v>
      </c>
    </row>
    <row r="13" spans="2:2" ht="100" x14ac:dyDescent="0.15">
      <c r="B13" s="67" t="s">
        <v>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4"/>
  <sheetViews>
    <sheetView tabSelected="1" topLeftCell="A33" workbookViewId="0">
      <selection activeCell="B54" sqref="B54"/>
    </sheetView>
  </sheetViews>
  <sheetFormatPr baseColWidth="10" defaultColWidth="9" defaultRowHeight="15" x14ac:dyDescent="0.2"/>
  <cols>
    <col min="1" max="1" width="5" style="1" customWidth="1"/>
    <col min="2" max="2" width="51.83203125" style="1" customWidth="1"/>
    <col min="3" max="3" width="11.1640625" style="1" customWidth="1"/>
    <col min="4" max="4" width="13" style="1" customWidth="1"/>
    <col min="5" max="5" width="7.1640625" style="1" customWidth="1"/>
    <col min="6" max="6" width="5.83203125" style="1" customWidth="1"/>
    <col min="7" max="7" width="46.33203125" style="1" customWidth="1"/>
    <col min="8" max="8" width="11.5" style="1" customWidth="1"/>
    <col min="9" max="9" width="13" style="1" customWidth="1"/>
    <col min="10" max="16384" width="9" style="1"/>
  </cols>
  <sheetData>
    <row r="2" spans="1:10" x14ac:dyDescent="0.2">
      <c r="A2" s="2" t="s">
        <v>24</v>
      </c>
      <c r="F2" s="2" t="s">
        <v>23</v>
      </c>
    </row>
    <row r="3" spans="1:10" ht="48" x14ac:dyDescent="0.2">
      <c r="A3" s="33" t="s">
        <v>33</v>
      </c>
      <c r="B3" s="33" t="s">
        <v>34</v>
      </c>
      <c r="C3" s="33" t="s">
        <v>35</v>
      </c>
      <c r="D3" s="34" t="s">
        <v>36</v>
      </c>
      <c r="F3" s="33" t="s">
        <v>33</v>
      </c>
      <c r="G3" s="33" t="s">
        <v>34</v>
      </c>
      <c r="H3" s="33" t="s">
        <v>35</v>
      </c>
      <c r="I3" s="34" t="s">
        <v>36</v>
      </c>
    </row>
    <row r="4" spans="1:10" ht="32" x14ac:dyDescent="0.2">
      <c r="A4" s="4">
        <v>1</v>
      </c>
      <c r="B4" s="5" t="s">
        <v>26</v>
      </c>
      <c r="C4" s="6">
        <f>C14</f>
        <v>76.92307692307692</v>
      </c>
      <c r="D4" s="35" t="s">
        <v>20</v>
      </c>
      <c r="F4" s="37">
        <v>4</v>
      </c>
      <c r="G4" s="38" t="s">
        <v>25</v>
      </c>
      <c r="H4" s="39">
        <f>H14</f>
        <v>5.7525000000000004</v>
      </c>
      <c r="I4" s="35" t="s">
        <v>57</v>
      </c>
    </row>
    <row r="5" spans="1:10" ht="32" x14ac:dyDescent="0.2">
      <c r="A5" s="8">
        <v>2</v>
      </c>
      <c r="B5" s="9" t="s">
        <v>27</v>
      </c>
      <c r="C5" s="10">
        <f>C19</f>
        <v>87.009999999999991</v>
      </c>
      <c r="D5" s="35" t="s">
        <v>21</v>
      </c>
      <c r="F5" s="43">
        <v>7</v>
      </c>
      <c r="G5" s="44" t="s">
        <v>2</v>
      </c>
      <c r="H5" s="54">
        <f>H21</f>
        <v>40</v>
      </c>
      <c r="I5" s="35" t="s">
        <v>57</v>
      </c>
    </row>
    <row r="6" spans="1:10" ht="16" x14ac:dyDescent="0.2">
      <c r="A6" s="11">
        <v>3</v>
      </c>
      <c r="B6" s="12" t="s">
        <v>28</v>
      </c>
      <c r="C6" s="13">
        <f>C26</f>
        <v>57.75</v>
      </c>
      <c r="D6" s="35" t="s">
        <v>21</v>
      </c>
      <c r="F6" s="50">
        <v>8</v>
      </c>
      <c r="G6" s="51" t="s">
        <v>1</v>
      </c>
      <c r="H6" s="52">
        <f>H29</f>
        <v>553.17500000000007</v>
      </c>
      <c r="I6" s="35" t="s">
        <v>57</v>
      </c>
    </row>
    <row r="7" spans="1:10" ht="48" x14ac:dyDescent="0.2">
      <c r="A7" s="14">
        <v>5</v>
      </c>
      <c r="B7" s="15" t="s">
        <v>0</v>
      </c>
      <c r="C7" s="16">
        <v>45.56</v>
      </c>
      <c r="D7" s="35" t="s">
        <v>22</v>
      </c>
      <c r="F7" s="57" t="s">
        <v>49</v>
      </c>
      <c r="G7" s="58" t="s">
        <v>68</v>
      </c>
      <c r="H7" s="59">
        <f>H45</f>
        <v>36.7361111111111</v>
      </c>
      <c r="I7" s="35" t="s">
        <v>57</v>
      </c>
    </row>
    <row r="8" spans="1:10" ht="48" x14ac:dyDescent="0.2">
      <c r="A8" s="3"/>
      <c r="B8" s="17" t="s">
        <v>30</v>
      </c>
      <c r="C8" s="18">
        <f>SUM(C4:C7)</f>
        <v>267.2430769230769</v>
      </c>
      <c r="D8" s="36" t="s">
        <v>37</v>
      </c>
      <c r="F8" s="3"/>
      <c r="G8" s="17" t="s">
        <v>29</v>
      </c>
      <c r="H8" s="18">
        <f>SUM(H4:H7)</f>
        <v>635.66361111111109</v>
      </c>
      <c r="I8" s="36" t="s">
        <v>58</v>
      </c>
    </row>
    <row r="11" spans="1:10" ht="63" customHeight="1" x14ac:dyDescent="0.2">
      <c r="B11" s="66" t="s">
        <v>73</v>
      </c>
      <c r="C11" s="66"/>
      <c r="D11" s="66"/>
      <c r="E11" s="66"/>
      <c r="G11" s="66" t="s">
        <v>76</v>
      </c>
      <c r="H11" s="66"/>
      <c r="I11" s="66"/>
      <c r="J11" s="66"/>
    </row>
    <row r="12" spans="1:10" ht="48" x14ac:dyDescent="0.2">
      <c r="A12" s="75">
        <v>1</v>
      </c>
      <c r="B12" s="1" t="s">
        <v>3</v>
      </c>
      <c r="C12" s="19">
        <v>10</v>
      </c>
      <c r="D12" s="1" t="s">
        <v>16</v>
      </c>
      <c r="F12" s="75">
        <v>4</v>
      </c>
      <c r="G12" s="20" t="s">
        <v>38</v>
      </c>
      <c r="H12" s="1">
        <v>8.85</v>
      </c>
      <c r="I12" s="1" t="s">
        <v>17</v>
      </c>
    </row>
    <row r="13" spans="1:10" ht="16" x14ac:dyDescent="0.2">
      <c r="B13" s="20" t="s">
        <v>4</v>
      </c>
      <c r="C13" s="1">
        <v>0.13</v>
      </c>
      <c r="G13" s="1" t="s">
        <v>32</v>
      </c>
      <c r="H13" s="24">
        <v>0.35</v>
      </c>
    </row>
    <row r="14" spans="1:10" ht="64" x14ac:dyDescent="0.2">
      <c r="B14" s="21" t="s">
        <v>5</v>
      </c>
      <c r="C14" s="22">
        <f>C12/C13</f>
        <v>76.92307692307692</v>
      </c>
      <c r="D14" s="23" t="s">
        <v>17</v>
      </c>
      <c r="E14" s="23"/>
      <c r="G14" s="40" t="s">
        <v>45</v>
      </c>
      <c r="H14" s="41">
        <f>H12*(1-H13)</f>
        <v>5.7525000000000004</v>
      </c>
      <c r="I14" s="42" t="s">
        <v>17</v>
      </c>
      <c r="J14" s="42"/>
    </row>
    <row r="16" spans="1:10" ht="59" customHeight="1" x14ac:dyDescent="0.2">
      <c r="B16" s="66" t="s">
        <v>74</v>
      </c>
      <c r="C16" s="66"/>
      <c r="D16" s="66"/>
      <c r="E16" s="66"/>
      <c r="G16" s="66" t="s">
        <v>77</v>
      </c>
      <c r="H16" s="66"/>
      <c r="I16" s="66"/>
      <c r="J16" s="66"/>
    </row>
    <row r="17" spans="1:11" ht="32" x14ac:dyDescent="0.2">
      <c r="A17" s="75">
        <v>2</v>
      </c>
      <c r="B17" s="20" t="s">
        <v>6</v>
      </c>
      <c r="C17" s="1">
        <v>1.1299999999999999</v>
      </c>
      <c r="D17" s="1" t="s">
        <v>18</v>
      </c>
      <c r="F17" s="75">
        <v>7</v>
      </c>
      <c r="G17" s="1" t="s">
        <v>42</v>
      </c>
      <c r="H17" s="1">
        <v>75</v>
      </c>
      <c r="I17" s="1" t="s">
        <v>17</v>
      </c>
    </row>
    <row r="18" spans="1:11" x14ac:dyDescent="0.2">
      <c r="B18" s="1" t="s">
        <v>7</v>
      </c>
      <c r="C18" s="1">
        <v>77</v>
      </c>
      <c r="D18" s="1" t="s">
        <v>8</v>
      </c>
      <c r="G18" s="1" t="s">
        <v>39</v>
      </c>
      <c r="H18" s="1">
        <v>15</v>
      </c>
      <c r="I18" s="1" t="s">
        <v>40</v>
      </c>
    </row>
    <row r="19" spans="1:11" ht="48" x14ac:dyDescent="0.2">
      <c r="B19" s="25" t="s">
        <v>9</v>
      </c>
      <c r="C19" s="26">
        <f>C17*C18</f>
        <v>87.009999999999991</v>
      </c>
      <c r="D19" s="25" t="s">
        <v>19</v>
      </c>
      <c r="E19" s="25"/>
      <c r="G19" s="1" t="s">
        <v>43</v>
      </c>
      <c r="H19" s="1">
        <v>7</v>
      </c>
      <c r="I19" s="1" t="s">
        <v>40</v>
      </c>
    </row>
    <row r="20" spans="1:11" x14ac:dyDescent="0.2">
      <c r="G20" s="1" t="s">
        <v>41</v>
      </c>
      <c r="H20" s="55">
        <f>H19/H18</f>
        <v>0.46666666666666667</v>
      </c>
    </row>
    <row r="21" spans="1:11" ht="32" x14ac:dyDescent="0.2">
      <c r="G21" s="45" t="s">
        <v>44</v>
      </c>
      <c r="H21" s="56">
        <f>H17*(1-H20)</f>
        <v>40</v>
      </c>
      <c r="I21" s="46" t="s">
        <v>46</v>
      </c>
      <c r="J21" s="46"/>
    </row>
    <row r="23" spans="1:11" ht="40" customHeight="1" x14ac:dyDescent="0.2">
      <c r="B23" s="66" t="s">
        <v>75</v>
      </c>
      <c r="C23" s="66"/>
      <c r="D23" s="66"/>
      <c r="E23" s="66"/>
      <c r="G23" s="66" t="s">
        <v>81</v>
      </c>
      <c r="H23" s="66"/>
      <c r="I23" s="66"/>
      <c r="J23" s="66"/>
    </row>
    <row r="24" spans="1:11" ht="32" x14ac:dyDescent="0.2">
      <c r="A24" s="75">
        <v>3</v>
      </c>
      <c r="B24" s="20" t="s">
        <v>10</v>
      </c>
      <c r="C24" s="1">
        <v>5500</v>
      </c>
      <c r="D24" s="1" t="s">
        <v>11</v>
      </c>
      <c r="F24" s="75">
        <v>8</v>
      </c>
      <c r="G24" s="1" t="s">
        <v>31</v>
      </c>
      <c r="H24" s="1">
        <v>1015</v>
      </c>
      <c r="I24" s="1" t="s">
        <v>17</v>
      </c>
    </row>
    <row r="25" spans="1:11" x14ac:dyDescent="0.2">
      <c r="B25" s="1" t="s">
        <v>12</v>
      </c>
      <c r="C25" s="1">
        <v>10500</v>
      </c>
      <c r="D25" s="1" t="s">
        <v>13</v>
      </c>
      <c r="G25" s="32" t="s">
        <v>32</v>
      </c>
      <c r="H25" s="64">
        <v>0.2</v>
      </c>
      <c r="I25" s="65">
        <v>0.28000000000000003</v>
      </c>
    </row>
    <row r="26" spans="1:11" ht="16" x14ac:dyDescent="0.2">
      <c r="B26" s="29" t="s">
        <v>14</v>
      </c>
      <c r="C26" s="30">
        <f>C24*C25/1000000</f>
        <v>57.75</v>
      </c>
      <c r="D26" s="30" t="s">
        <v>17</v>
      </c>
      <c r="E26" s="30"/>
      <c r="G26" s="32"/>
      <c r="H26" s="64">
        <v>0.3</v>
      </c>
      <c r="I26" s="65">
        <v>0.38</v>
      </c>
    </row>
    <row r="27" spans="1:11" x14ac:dyDescent="0.2">
      <c r="G27" s="32"/>
      <c r="H27" s="64">
        <v>0.5</v>
      </c>
      <c r="I27" s="65">
        <v>0.56999999999999995</v>
      </c>
    </row>
    <row r="28" spans="1:11" ht="32" x14ac:dyDescent="0.2">
      <c r="G28" s="31" t="s">
        <v>47</v>
      </c>
      <c r="H28" s="64">
        <f>H25*I25+H26*I26+H27*I27</f>
        <v>0.45499999999999996</v>
      </c>
      <c r="I28" s="32"/>
    </row>
    <row r="29" spans="1:11" ht="46" customHeight="1" x14ac:dyDescent="0.2">
      <c r="G29" s="47" t="s">
        <v>48</v>
      </c>
      <c r="H29" s="48">
        <f>H24*(1-H28)</f>
        <v>553.17500000000007</v>
      </c>
      <c r="I29" s="49" t="s">
        <v>17</v>
      </c>
      <c r="J29" s="49"/>
    </row>
    <row r="31" spans="1:11" x14ac:dyDescent="0.2">
      <c r="J31" s="24"/>
      <c r="K31" s="24"/>
    </row>
    <row r="32" spans="1:11" ht="36" customHeight="1" x14ac:dyDescent="0.2">
      <c r="B32" s="66" t="s">
        <v>79</v>
      </c>
      <c r="C32" s="66"/>
      <c r="D32" s="66"/>
      <c r="E32" s="66"/>
      <c r="G32" s="66" t="s">
        <v>71</v>
      </c>
      <c r="H32" s="66"/>
      <c r="I32" s="66"/>
      <c r="J32" s="66"/>
      <c r="K32" s="24"/>
    </row>
    <row r="33" spans="1:12" x14ac:dyDescent="0.2">
      <c r="J33" s="24"/>
      <c r="K33" s="24"/>
    </row>
    <row r="35" spans="1:12" ht="16" x14ac:dyDescent="0.2">
      <c r="A35" s="75">
        <v>5</v>
      </c>
      <c r="B35" s="31" t="s">
        <v>15</v>
      </c>
      <c r="C35" s="32">
        <v>45.56</v>
      </c>
      <c r="D35" s="32" t="s">
        <v>17</v>
      </c>
      <c r="E35" s="32"/>
    </row>
    <row r="36" spans="1:12" ht="16" thickBot="1" x14ac:dyDescent="0.25"/>
    <row r="37" spans="1:12" ht="17" thickBot="1" x14ac:dyDescent="0.25">
      <c r="F37" s="77" t="s">
        <v>49</v>
      </c>
      <c r="G37" s="20" t="s">
        <v>53</v>
      </c>
      <c r="H37" s="1">
        <v>115</v>
      </c>
      <c r="I37" s="1" t="s">
        <v>17</v>
      </c>
    </row>
    <row r="38" spans="1:12" x14ac:dyDescent="0.2">
      <c r="G38" s="1" t="s">
        <v>50</v>
      </c>
      <c r="H38" s="1">
        <f>1+84%</f>
        <v>1.8399999999999999</v>
      </c>
    </row>
    <row r="39" spans="1:12" x14ac:dyDescent="0.2">
      <c r="G39" s="1" t="s">
        <v>51</v>
      </c>
      <c r="H39" s="1">
        <v>2.56</v>
      </c>
    </row>
    <row r="40" spans="1:12" x14ac:dyDescent="0.2">
      <c r="G40" s="1" t="s">
        <v>52</v>
      </c>
      <c r="H40" s="27">
        <f>H38/H39</f>
        <v>0.71874999999999989</v>
      </c>
      <c r="J40" s="27"/>
    </row>
    <row r="41" spans="1:12" ht="16" x14ac:dyDescent="0.2">
      <c r="G41" s="20" t="s">
        <v>55</v>
      </c>
      <c r="H41" s="19">
        <f>H37*H40</f>
        <v>82.656249999999986</v>
      </c>
      <c r="I41" s="1" t="s">
        <v>17</v>
      </c>
    </row>
    <row r="42" spans="1:12" x14ac:dyDescent="0.2">
      <c r="G42" s="1" t="s">
        <v>43</v>
      </c>
      <c r="H42" s="53">
        <v>10</v>
      </c>
      <c r="I42" s="1" t="s">
        <v>40</v>
      </c>
    </row>
    <row r="43" spans="1:12" x14ac:dyDescent="0.2">
      <c r="G43" s="1" t="s">
        <v>54</v>
      </c>
      <c r="H43" s="53">
        <v>18</v>
      </c>
      <c r="I43" s="1" t="s">
        <v>40</v>
      </c>
    </row>
    <row r="44" spans="1:12" x14ac:dyDescent="0.2">
      <c r="G44" s="1" t="s">
        <v>41</v>
      </c>
      <c r="H44" s="55">
        <f>H42/H43</f>
        <v>0.55555555555555558</v>
      </c>
    </row>
    <row r="45" spans="1:12" ht="32" x14ac:dyDescent="0.2">
      <c r="G45" s="60" t="s">
        <v>69</v>
      </c>
      <c r="H45" s="61">
        <f>H41*(1-H44)</f>
        <v>36.7361111111111</v>
      </c>
      <c r="I45" s="62" t="s">
        <v>17</v>
      </c>
      <c r="J45" s="62"/>
    </row>
    <row r="46" spans="1:12" x14ac:dyDescent="0.2">
      <c r="H46" s="19"/>
    </row>
    <row r="47" spans="1:12" ht="28" customHeight="1" x14ac:dyDescent="0.2">
      <c r="G47" s="20" t="s">
        <v>56</v>
      </c>
      <c r="H47" s="28">
        <v>0</v>
      </c>
      <c r="L47" s="7" t="s">
        <v>85</v>
      </c>
    </row>
    <row r="48" spans="1:12" x14ac:dyDescent="0.2">
      <c r="H48" s="19"/>
    </row>
    <row r="49" spans="7:10" ht="35" customHeight="1" x14ac:dyDescent="0.2">
      <c r="G49" s="76" t="s">
        <v>83</v>
      </c>
      <c r="H49" s="76"/>
      <c r="I49" s="76"/>
      <c r="J49" s="76"/>
    </row>
    <row r="50" spans="7:10" ht="17" customHeight="1" x14ac:dyDescent="0.2">
      <c r="H50" s="19"/>
    </row>
    <row r="51" spans="7:10" ht="28" customHeight="1" x14ac:dyDescent="0.2">
      <c r="G51" s="66" t="s">
        <v>80</v>
      </c>
      <c r="H51" s="66"/>
      <c r="I51" s="66"/>
      <c r="J51" s="66"/>
    </row>
    <row r="53" spans="7:10" ht="32" x14ac:dyDescent="0.2">
      <c r="G53" s="20" t="s">
        <v>84</v>
      </c>
      <c r="H53" s="19">
        <v>800</v>
      </c>
      <c r="I53" s="1" t="s">
        <v>59</v>
      </c>
    </row>
    <row r="54" spans="7:10" ht="32" x14ac:dyDescent="0.2">
      <c r="G54" s="20" t="s">
        <v>60</v>
      </c>
      <c r="H54" s="19">
        <f>C8</f>
        <v>267.2430769230769</v>
      </c>
      <c r="I54" s="1" t="s">
        <v>59</v>
      </c>
    </row>
    <row r="55" spans="7:10" ht="32" x14ac:dyDescent="0.2">
      <c r="G55" s="20" t="s">
        <v>61</v>
      </c>
      <c r="H55" s="19">
        <f>H53-H54</f>
        <v>532.75692307692316</v>
      </c>
      <c r="I55" s="1" t="s">
        <v>59</v>
      </c>
    </row>
    <row r="56" spans="7:10" ht="32" x14ac:dyDescent="0.2">
      <c r="G56" s="20" t="s">
        <v>62</v>
      </c>
      <c r="H56" s="19">
        <f>H8</f>
        <v>635.66361111111109</v>
      </c>
      <c r="I56" s="1" t="s">
        <v>59</v>
      </c>
    </row>
    <row r="58" spans="7:10" x14ac:dyDescent="0.2">
      <c r="G58" s="63" t="s">
        <v>63</v>
      </c>
      <c r="H58" s="63"/>
      <c r="I58" s="63"/>
    </row>
    <row r="60" spans="7:10" x14ac:dyDescent="0.2">
      <c r="G60" s="1" t="s">
        <v>64</v>
      </c>
      <c r="H60" s="55">
        <f>1-(H55/H56)</f>
        <v>0.16188859364516983</v>
      </c>
    </row>
    <row r="61" spans="7:10" ht="16" thickBot="1" x14ac:dyDescent="0.25"/>
    <row r="62" spans="7:10" ht="33" thickBot="1" x14ac:dyDescent="0.25">
      <c r="G62" s="69" t="s">
        <v>65</v>
      </c>
      <c r="H62" s="70">
        <f>H7*(1-H60)</f>
        <v>30.788953747340628</v>
      </c>
      <c r="I62" s="71" t="s">
        <v>59</v>
      </c>
    </row>
    <row r="64" spans="7:10" x14ac:dyDescent="0.2">
      <c r="G64" s="27"/>
    </row>
    <row r="65" spans="7:9" x14ac:dyDescent="0.2">
      <c r="G65" s="72" t="s">
        <v>66</v>
      </c>
      <c r="H65" s="72"/>
      <c r="I65" s="72"/>
    </row>
    <row r="66" spans="7:9" ht="48" x14ac:dyDescent="0.2">
      <c r="G66" s="73" t="s">
        <v>67</v>
      </c>
      <c r="H66" s="74">
        <f>H41*(1-H44)*(1-H47)*(1-H60)</f>
        <v>30.788953747340628</v>
      </c>
      <c r="I66" s="72" t="s">
        <v>59</v>
      </c>
    </row>
    <row r="67" spans="7:9" x14ac:dyDescent="0.2">
      <c r="G67" s="28"/>
    </row>
    <row r="72" spans="7:9" x14ac:dyDescent="0.2">
      <c r="G72" s="28"/>
    </row>
    <row r="74" spans="7:9" x14ac:dyDescent="0.2">
      <c r="G74" s="7"/>
    </row>
  </sheetData>
  <mergeCells count="11">
    <mergeCell ref="G58:I58"/>
    <mergeCell ref="G11:J11"/>
    <mergeCell ref="B11:E11"/>
    <mergeCell ref="B16:E16"/>
    <mergeCell ref="G16:J16"/>
    <mergeCell ref="B23:E23"/>
    <mergeCell ref="G23:J23"/>
    <mergeCell ref="B32:E32"/>
    <mergeCell ref="G32:J32"/>
    <mergeCell ref="G51:J51"/>
    <mergeCell ref="G49:J49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условие задачи</vt:lpstr>
      <vt:lpstr>решение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Natalia Kirshina</cp:lastModifiedBy>
  <dcterms:created xsi:type="dcterms:W3CDTF">2024-03-28T05:40:32Z</dcterms:created>
  <dcterms:modified xsi:type="dcterms:W3CDTF">2024-03-30T08:43:39Z</dcterms:modified>
</cp:coreProperties>
</file>