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Users/nk/Downloads/"/>
    </mc:Choice>
  </mc:AlternateContent>
  <xr:revisionPtr revIDLastSave="0" documentId="13_ncr:1_{C701BD2E-BCE0-0A48-AA13-E63343260C75}" xr6:coauthVersionLast="47" xr6:coauthVersionMax="47" xr10:uidLastSave="{00000000-0000-0000-0000-000000000000}"/>
  <bookViews>
    <workbookView xWindow="13380" yWindow="2020" windowWidth="43680" windowHeight="17860" xr2:uid="{00000000-000D-0000-FFFF-FFFF00000000}"/>
  </bookViews>
  <sheets>
    <sheet nam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 i="1" l="1"/>
  <c r="E42" i="1"/>
  <c r="D42" i="1"/>
  <c r="E34" i="1"/>
  <c r="B34" i="1"/>
  <c r="D34" i="1"/>
  <c r="M35" i="1"/>
  <c r="M33" i="1"/>
  <c r="E30" i="1"/>
  <c r="D30" i="1"/>
  <c r="E25" i="1"/>
  <c r="E26" i="1"/>
  <c r="D28" i="1"/>
  <c r="D26" i="1"/>
  <c r="D25" i="1"/>
  <c r="E27" i="1"/>
  <c r="D27" i="1"/>
  <c r="E45" i="1"/>
  <c r="D45" i="1"/>
  <c r="E40" i="1" l="1"/>
  <c r="D40" i="1"/>
  <c r="C38" i="1"/>
  <c r="D36" i="1"/>
  <c r="D23" i="1"/>
  <c r="D37" i="1" s="1"/>
  <c r="E23" i="1"/>
  <c r="C23" i="1"/>
  <c r="E37" i="1" l="1"/>
  <c r="E35" i="1"/>
  <c r="E38" i="1" s="1"/>
  <c r="D35" i="1"/>
  <c r="D38" i="1" s="1"/>
  <c r="D39" i="1"/>
  <c r="E39" i="1"/>
  <c r="N35" i="1" l="1"/>
  <c r="N33" i="1"/>
  <c r="D33" i="1" s="1"/>
  <c r="N34" i="1"/>
  <c r="E33" i="1" s="1"/>
  <c r="E43" i="1" s="1"/>
  <c r="E46" i="1" s="1"/>
  <c r="D43" i="1" l="1"/>
  <c r="D46" i="1" s="1"/>
  <c r="C47" i="1" s="1"/>
  <c r="C49" i="1" s="1"/>
</calcChain>
</file>

<file path=xl/sharedStrings.xml><?xml version="1.0" encoding="utf-8"?>
<sst xmlns="http://schemas.openxmlformats.org/spreadsheetml/2006/main" count="79" uniqueCount="61">
  <si>
    <t>Параметр</t>
  </si>
  <si>
    <t>Аналог 1</t>
  </si>
  <si>
    <t>Аналог 2</t>
  </si>
  <si>
    <t>тип цены</t>
  </si>
  <si>
    <t>сделка</t>
  </si>
  <si>
    <t>наличие НДС</t>
  </si>
  <si>
    <t>цена, руб.</t>
  </si>
  <si>
    <t>производство</t>
  </si>
  <si>
    <t>Россия</t>
  </si>
  <si>
    <t>Европа</t>
  </si>
  <si>
    <t>диаметр заготовки, мм</t>
  </si>
  <si>
    <t>дата производства</t>
  </si>
  <si>
    <t>-</t>
  </si>
  <si>
    <t>дата предложения</t>
  </si>
  <si>
    <t>Производитель</t>
  </si>
  <si>
    <t>Китай</t>
  </si>
  <si>
    <t>Стоимость станков с ЧПУ относительно стоимости таких же станков без ЧПУ на дату оценки составляет 100 000 руб. (без учета НДС). Коэффициент торможения цены по диаметру заготовок 0,7. Износ происходит линейно. НДС до 01.01.2019 составлял 18%, после - 20%.</t>
  </si>
  <si>
    <t>Наименование</t>
  </si>
  <si>
    <t>Объект оценки</t>
  </si>
  <si>
    <t>цена объекта</t>
  </si>
  <si>
    <t>поправка на наличие НДС</t>
  </si>
  <si>
    <t>поправка на торг</t>
  </si>
  <si>
    <t>поправка на дату</t>
  </si>
  <si>
    <t>страна производитель</t>
  </si>
  <si>
    <t>поправка на страну</t>
  </si>
  <si>
    <t>физ износ объекта</t>
  </si>
  <si>
    <t>поправка на состояние (износ)</t>
  </si>
  <si>
    <t>диаметр заготовки</t>
  </si>
  <si>
    <t>поправка на диаметр заготовки</t>
  </si>
  <si>
    <t>скорректированная цена</t>
  </si>
  <si>
    <t>наличие ЧПУ</t>
  </si>
  <si>
    <t>с ЧПУ</t>
  </si>
  <si>
    <t>без ЧПУ</t>
  </si>
  <si>
    <t>итого скорректированная цена</t>
  </si>
  <si>
    <t>Пояснения</t>
  </si>
  <si>
    <t>корректировка на торг не вводится, поскольку даны цены сделок (информация про торг лишняя)</t>
  </si>
  <si>
    <t>вводится поправка на дату предложения по предоставленным индексам изменения цен; необходимо обратить внимание, что дата сделки позднее даны оценки и брать индексы соответственно стране производителю</t>
  </si>
  <si>
    <t>расчет корректировки на страну, исходя из представленных условий:</t>
  </si>
  <si>
    <t>Страна</t>
  </si>
  <si>
    <t>Соотношение цен из условий</t>
  </si>
  <si>
    <t>расчет по формуле (1 - Износ ОО)/(1 - Износ аналога). Физический износ рассчитываем исходя из возраста объектов. Для расчета возраста дана информация о годе выпуска или сроке службе на дату продажи</t>
  </si>
  <si>
    <t>корректировка с учетом коэффициента торможения, который дан из условий</t>
  </si>
  <si>
    <t>Известно, что скидка на торг при продаже составляет 10%. Станки производства России дешевле европейских на 30%, а китайские станки дешевле европейских в 1,3 раза. Имеются данные о динамике цен на станки без ЧПУ (индекс к базовому году):</t>
  </si>
  <si>
    <t>Необходимо определить рыночную стоимость станка (без НДС) производства Китай с ЧПУ по состоянию на 01.01.2015. Диаметр заготовок 600 мм. Нормативный срок службы таких станков 25 лет. Остаточный срок службы оцениваемого объекта 10 лет. Оценщик искал информацию в 2018 году и установил следующие объекты:</t>
  </si>
  <si>
    <t>без ндс</t>
  </si>
  <si>
    <t>с НДС</t>
  </si>
  <si>
    <t>эффективный возраст, лет</t>
  </si>
  <si>
    <t>нормативный срок</t>
  </si>
  <si>
    <t>год сделки</t>
  </si>
  <si>
    <t>Корректировка _Китай</t>
  </si>
  <si>
    <t>остаточный срок службы</t>
  </si>
  <si>
    <t>для 1 аналога эффективный возраст важнее, хрогологический не нужен</t>
  </si>
  <si>
    <t>корректировка на ЧПУ (БЕЗ учета НДС)</t>
  </si>
  <si>
    <t>поправка в абсолютном значении</t>
  </si>
  <si>
    <t>Округленно</t>
  </si>
  <si>
    <t>хронологический возраст</t>
  </si>
  <si>
    <t>дата оценки / сделки</t>
  </si>
  <si>
    <t>к-т торможения</t>
  </si>
  <si>
    <t xml:space="preserve">дешевле Европы на </t>
  </si>
  <si>
    <t xml:space="preserve">дешевле Европы в_ раз </t>
  </si>
  <si>
    <r>
      <t>Рыночная стоимость объекта оценки (</t>
    </r>
    <r>
      <rPr>
        <b/>
        <sz val="12"/>
        <color rgb="FF222222"/>
        <rFont val="Calibri"/>
        <family val="2"/>
        <scheme val="minor"/>
      </rPr>
      <t>без НДС</t>
    </r>
    <r>
      <rPr>
        <sz val="12"/>
        <color rgb="FF222222"/>
        <rFont val="Calibri"/>
        <family val="2"/>
        <charset val="204"/>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</si>
</sst>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9" formatCode="0.0000"/>
  </numFmts>
  <fonts count="13" x14ac:knownFonts="1">
    <font>
      <sz val="11"/>
      <color theme="1"/>
      <name val="Calibri"/>
      <family val="2"/>
      <charset val="204"/>
      <scheme val="minor"/>
    </font>
    <font>
      <sz val="12"/>
      <color theme="1"/>
      <name val="Calibri"/>
      <family val="2"/>
      <charset val="204"/>
      <scheme val="minor"/>
    </font>
    <font>
      <sz val="10"/>
      <color rgb="FF222222"/>
      <name val="Calibri"/>
      <family val="2"/>
      <charset val="204"/>
      <scheme val="minor"/>
    </font>
    <font>
      <sz val="10"/>
      <color rgb="FF0070C0"/>
      <name val="Calibri"/>
      <family val="2"/>
      <charset val="204"/>
      <scheme val="minor"/>
    </font>
    <font>
      <sz val="10"/>
      <color theme="1"/>
      <name val="Calibri"/>
      <family val="2"/>
      <charset val="204"/>
      <scheme val="minor"/>
    </font>
    <font>
      <sz val="9"/>
      <color theme="1"/>
      <name val="Calibri"/>
      <family val="2"/>
      <charset val="204"/>
      <scheme val="minor"/>
    </font>
    <font>
      <sz val="10"/>
      <color rgb="FFFF0000"/>
      <name val="Calibri"/>
      <family val="2"/>
      <charset val="204"/>
      <scheme val="minor"/>
    </font>
    <font>
      <sz val="12"/>
      <color rgb="FFFF0000"/>
      <name val="Calibri"/>
      <family val="2"/>
      <charset val="204"/>
      <scheme val="minor"/>
    </font>
    <font>
      <b/>
      <sz val="10"/>
      <color theme="1"/>
      <name val="Calibri"/>
      <family val="2"/>
      <scheme val="minor"/>
    </font>
    <font>
      <sz val="14"/>
      <color theme="1"/>
      <name val="Calibri"/>
      <family val="2"/>
      <charset val="204"/>
      <scheme val="minor"/>
    </font>
    <font>
      <sz val="11"/>
      <color rgb="FF222222"/>
      <name val="Calibri"/>
      <family val="2"/>
      <charset val="204"/>
      <scheme val="minor"/>
    </font>
    <font>
      <sz val="12"/>
      <color rgb="FF222222"/>
      <name val="Calibri"/>
      <family val="2"/>
      <charset val="204"/>
      <scheme val="minor"/>
    </font>
    <font>
      <b/>
      <sz val="12"/>
      <color rgb="FF22222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rgb="FF63E8E5"/>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1">
    <xf numFmtId="0" fontId="0" fillId="0" borderId="0"/>
  </cellStyleXfs>
  <cellXfs count="57">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4" fillId="0" borderId="0" xfId="0" applyFont="1"/>
    <xf numFmtId="0" fontId="3" fillId="0" borderId="0" xfId="0" applyFont="1" applyAlignment="1">
      <alignment horizontal="left" vertical="center"/>
    </xf>
    <xf numFmtId="4" fontId="4" fillId="0" borderId="0" xfId="0" applyNumberFormat="1" applyFont="1"/>
    <xf numFmtId="0" fontId="2"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0" fontId="3" fillId="0" borderId="0" xfId="0" applyFont="1" applyAlignment="1">
      <alignment horizontal="center" vertical="center" wrapText="1"/>
    </xf>
    <xf numFmtId="0" fontId="6" fillId="0" borderId="1" xfId="0" applyFont="1" applyBorder="1" applyAlignment="1">
      <alignment horizontal="center" vertical="center" wrapText="1"/>
    </xf>
    <xf numFmtId="0" fontId="4" fillId="0" borderId="0" xfId="0" applyFont="1" applyAlignment="1">
      <alignment horizontal="center" vertical="center" wrapText="1"/>
    </xf>
    <xf numFmtId="0" fontId="5" fillId="4" borderId="1" xfId="0" applyFont="1" applyFill="1" applyBorder="1" applyAlignment="1">
      <alignment horizontal="left" vertical="center"/>
    </xf>
    <xf numFmtId="0" fontId="5" fillId="3" borderId="1" xfId="0" applyFont="1" applyFill="1" applyBorder="1" applyAlignment="1">
      <alignment horizontal="left" vertical="center"/>
    </xf>
    <xf numFmtId="3" fontId="4" fillId="3" borderId="0" xfId="0" applyNumberFormat="1" applyFont="1" applyFill="1"/>
    <xf numFmtId="0" fontId="8" fillId="0" borderId="3" xfId="0" applyFont="1" applyBorder="1"/>
    <xf numFmtId="0" fontId="8" fillId="0" borderId="6" xfId="0" applyFont="1" applyBorder="1"/>
    <xf numFmtId="0" fontId="8" fillId="0" borderId="7" xfId="0" applyFont="1" applyBorder="1"/>
    <xf numFmtId="0" fontId="8" fillId="0" borderId="8" xfId="0" applyFont="1" applyBorder="1"/>
    <xf numFmtId="0" fontId="5" fillId="5" borderId="1" xfId="0" applyFont="1" applyFill="1" applyBorder="1" applyAlignment="1">
      <alignment horizontal="left" vertical="center"/>
    </xf>
    <xf numFmtId="0" fontId="5" fillId="5" borderId="1" xfId="0" applyFont="1" applyFill="1" applyBorder="1" applyAlignment="1">
      <alignment horizontal="center" vertical="center" wrapText="1"/>
    </xf>
    <xf numFmtId="9" fontId="4" fillId="0" borderId="0" xfId="0" applyNumberFormat="1" applyFont="1"/>
    <xf numFmtId="0" fontId="8" fillId="8" borderId="4" xfId="0" applyFont="1" applyFill="1" applyBorder="1"/>
    <xf numFmtId="0" fontId="8" fillId="8" borderId="5" xfId="0" applyFont="1" applyFill="1" applyBorder="1"/>
    <xf numFmtId="0" fontId="9" fillId="0" borderId="0" xfId="0" applyFont="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3" fontId="10" fillId="0" borderId="1" xfId="0" applyNumberFormat="1" applyFont="1" applyBorder="1" applyAlignment="1">
      <alignment horizontal="center" vertical="center" wrapText="1"/>
    </xf>
    <xf numFmtId="0" fontId="10" fillId="3" borderId="1" xfId="0"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7" fillId="0" borderId="0" xfId="0" applyFont="1" applyAlignment="1">
      <alignment horizontal="center"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xf>
    <xf numFmtId="0" fontId="11" fillId="2" borderId="2" xfId="0" applyFont="1" applyFill="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3" fontId="11" fillId="8" borderId="1" xfId="0"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 fillId="0" borderId="1" xfId="0" applyFont="1" applyBorder="1" applyAlignment="1">
      <alignment vertical="top" wrapText="1"/>
    </xf>
    <xf numFmtId="169"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14" fontId="11" fillId="7" borderId="1" xfId="0" applyNumberFormat="1" applyFont="1" applyFill="1" applyBorder="1" applyAlignment="1">
      <alignment horizontal="center" vertical="center" wrapText="1"/>
    </xf>
    <xf numFmtId="14" fontId="11" fillId="0" borderId="1" xfId="0" applyNumberFormat="1" applyFont="1" applyBorder="1" applyAlignment="1">
      <alignment horizontal="center" vertical="center" wrapText="1"/>
    </xf>
    <xf numFmtId="2" fontId="11" fillId="5" borderId="1" xfId="0" applyNumberFormat="1" applyFont="1" applyFill="1" applyBorder="1" applyAlignment="1">
      <alignment horizontal="center" vertical="center" wrapText="1"/>
    </xf>
    <xf numFmtId="2" fontId="11" fillId="0" borderId="1" xfId="0" applyNumberFormat="1" applyFont="1" applyBorder="1" applyAlignment="1">
      <alignment horizontal="center" vertical="center" wrapText="1"/>
    </xf>
    <xf numFmtId="0" fontId="11" fillId="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3" fontId="11" fillId="4"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2" fontId="11" fillId="6" borderId="1" xfId="0" applyNumberFormat="1" applyFont="1" applyFill="1" applyBorder="1" applyAlignment="1">
      <alignment horizontal="center" vertical="center" wrapText="1"/>
    </xf>
    <xf numFmtId="0" fontId="1" fillId="8" borderId="1" xfId="0" applyFont="1" applyFill="1" applyBorder="1" applyAlignment="1">
      <alignment horizontal="center" vertical="top" wrapText="1"/>
    </xf>
    <xf numFmtId="3" fontId="11" fillId="0" borderId="1" xfId="0" applyNumberFormat="1" applyFont="1" applyBorder="1" applyAlignment="1">
      <alignment horizontal="center" vertical="center" wrapText="1"/>
    </xf>
    <xf numFmtId="3" fontId="11" fillId="3"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63E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60"/>
  <sheetViews>
    <sheetView tabSelected="1" topLeftCell="A38" workbookViewId="0">
      <selection activeCell="C55" sqref="C55"/>
    </sheetView>
  </sheetViews>
  <sheetFormatPr baseColWidth="10" defaultColWidth="9.1640625" defaultRowHeight="14" x14ac:dyDescent="0.2"/>
  <cols>
    <col min="1" max="1" width="9.1640625" style="3"/>
    <col min="2" max="2" width="31.1640625" style="3" customWidth="1"/>
    <col min="3" max="8" width="19.1640625" style="3" customWidth="1"/>
    <col min="9" max="9" width="34.1640625" style="3" customWidth="1"/>
    <col min="10" max="11" width="12.83203125" style="3" bestFit="1" customWidth="1"/>
    <col min="12" max="12" width="12.5" style="3" bestFit="1" customWidth="1"/>
    <col min="13" max="13" width="15" style="3" customWidth="1"/>
    <col min="14" max="16384" width="9.1640625" style="3"/>
  </cols>
  <sheetData>
    <row r="2" spans="2:10" ht="49" customHeight="1" x14ac:dyDescent="0.2">
      <c r="B2" s="25" t="s">
        <v>43</v>
      </c>
      <c r="C2" s="25"/>
      <c r="D2" s="25"/>
      <c r="E2" s="25"/>
      <c r="F2" s="25"/>
      <c r="G2" s="25"/>
      <c r="H2" s="25"/>
      <c r="I2" s="25"/>
      <c r="J2" s="25"/>
    </row>
    <row r="4" spans="2:10" ht="16" x14ac:dyDescent="0.2">
      <c r="B4" s="26" t="s">
        <v>0</v>
      </c>
      <c r="C4" s="26" t="s">
        <v>1</v>
      </c>
      <c r="D4" s="26" t="s">
        <v>2</v>
      </c>
    </row>
    <row r="5" spans="2:10" ht="16" x14ac:dyDescent="0.2">
      <c r="B5" s="27" t="s">
        <v>3</v>
      </c>
      <c r="C5" s="28" t="s">
        <v>4</v>
      </c>
      <c r="D5" s="28" t="s">
        <v>4</v>
      </c>
    </row>
    <row r="6" spans="2:10" ht="16" x14ac:dyDescent="0.2">
      <c r="B6" s="27" t="s">
        <v>5</v>
      </c>
      <c r="C6" s="28" t="s">
        <v>45</v>
      </c>
      <c r="D6" s="28" t="s">
        <v>45</v>
      </c>
    </row>
    <row r="7" spans="2:10" ht="16" x14ac:dyDescent="0.2">
      <c r="B7" s="27" t="s">
        <v>6</v>
      </c>
      <c r="C7" s="29">
        <v>500000</v>
      </c>
      <c r="D7" s="29">
        <v>1000000</v>
      </c>
    </row>
    <row r="8" spans="2:10" ht="16" x14ac:dyDescent="0.2">
      <c r="B8" s="27" t="s">
        <v>7</v>
      </c>
      <c r="C8" s="28" t="s">
        <v>8</v>
      </c>
      <c r="D8" s="28" t="s">
        <v>9</v>
      </c>
    </row>
    <row r="9" spans="2:10" ht="16" x14ac:dyDescent="0.2">
      <c r="B9" s="27" t="s">
        <v>10</v>
      </c>
      <c r="C9" s="28">
        <v>500</v>
      </c>
      <c r="D9" s="28">
        <v>700</v>
      </c>
    </row>
    <row r="10" spans="2:10" ht="16" x14ac:dyDescent="0.2">
      <c r="B10" s="27" t="s">
        <v>11</v>
      </c>
      <c r="C10" s="28">
        <v>2004</v>
      </c>
      <c r="D10" s="28">
        <v>2005</v>
      </c>
    </row>
    <row r="11" spans="2:10" ht="16" x14ac:dyDescent="0.2">
      <c r="B11" s="27" t="s">
        <v>46</v>
      </c>
      <c r="C11" s="30">
        <v>12</v>
      </c>
      <c r="D11" s="28"/>
    </row>
    <row r="12" spans="2:10" ht="16" x14ac:dyDescent="0.2">
      <c r="B12" s="27" t="s">
        <v>13</v>
      </c>
      <c r="C12" s="31">
        <v>42736</v>
      </c>
      <c r="D12" s="31">
        <v>42005</v>
      </c>
    </row>
    <row r="14" spans="2:10" ht="16" x14ac:dyDescent="0.2">
      <c r="B14" s="32" t="s">
        <v>42</v>
      </c>
      <c r="C14" s="32"/>
      <c r="D14" s="32"/>
      <c r="E14" s="32"/>
      <c r="F14" s="32"/>
      <c r="G14" s="32"/>
      <c r="H14" s="32"/>
      <c r="I14" s="32"/>
      <c r="J14" s="32"/>
    </row>
    <row r="16" spans="2:10" ht="15" x14ac:dyDescent="0.2">
      <c r="B16" s="6" t="s">
        <v>14</v>
      </c>
      <c r="C16" s="6">
        <v>2015</v>
      </c>
      <c r="D16" s="6">
        <v>2016</v>
      </c>
      <c r="E16" s="6">
        <v>2017</v>
      </c>
      <c r="F16" s="6">
        <v>2018</v>
      </c>
      <c r="G16" s="6">
        <v>2019</v>
      </c>
    </row>
    <row r="17" spans="2:14" ht="15" x14ac:dyDescent="0.2">
      <c r="B17" s="1" t="s">
        <v>9</v>
      </c>
      <c r="C17" s="2">
        <v>1.1000000000000001</v>
      </c>
      <c r="D17" s="2">
        <v>1.3</v>
      </c>
      <c r="E17" s="2">
        <v>1.5</v>
      </c>
      <c r="F17" s="2">
        <v>1.8</v>
      </c>
      <c r="G17" s="2">
        <v>2</v>
      </c>
    </row>
    <row r="18" spans="2:14" ht="15" x14ac:dyDescent="0.2">
      <c r="B18" s="1" t="s">
        <v>8</v>
      </c>
      <c r="C18" s="11">
        <v>100</v>
      </c>
      <c r="D18" s="2">
        <v>98</v>
      </c>
      <c r="E18" s="11">
        <v>95</v>
      </c>
      <c r="F18" s="2">
        <v>99</v>
      </c>
      <c r="G18" s="2">
        <v>101</v>
      </c>
    </row>
    <row r="19" spans="2:14" ht="15" x14ac:dyDescent="0.2">
      <c r="B19" s="1" t="s">
        <v>15</v>
      </c>
      <c r="C19" s="2">
        <v>0.8</v>
      </c>
      <c r="D19" s="2">
        <v>0.9</v>
      </c>
      <c r="E19" s="2">
        <v>1.1000000000000001</v>
      </c>
      <c r="F19" s="2">
        <v>1.5</v>
      </c>
      <c r="G19" s="2">
        <v>1.7</v>
      </c>
    </row>
    <row r="21" spans="2:14" ht="15" thickBot="1" x14ac:dyDescent="0.25">
      <c r="B21" s="12" t="s">
        <v>16</v>
      </c>
      <c r="C21" s="12"/>
      <c r="D21" s="12"/>
      <c r="E21" s="12"/>
      <c r="F21" s="12"/>
      <c r="G21" s="12"/>
      <c r="H21" s="12"/>
      <c r="I21" s="12"/>
      <c r="J21" s="12"/>
    </row>
    <row r="22" spans="2:14" x14ac:dyDescent="0.2">
      <c r="B22" s="16" t="s">
        <v>47</v>
      </c>
      <c r="C22" s="23">
        <v>25</v>
      </c>
      <c r="D22" s="23">
        <v>25</v>
      </c>
      <c r="E22" s="24">
        <v>25</v>
      </c>
    </row>
    <row r="23" spans="2:14" ht="15" thickBot="1" x14ac:dyDescent="0.25">
      <c r="B23" s="17" t="s">
        <v>48</v>
      </c>
      <c r="C23" s="18">
        <f>YEAR(C30)</f>
        <v>2015</v>
      </c>
      <c r="D23" s="18">
        <f t="shared" ref="D23:E23" si="0">YEAR(D30)</f>
        <v>2017</v>
      </c>
      <c r="E23" s="19">
        <f t="shared" si="0"/>
        <v>2015</v>
      </c>
    </row>
    <row r="24" spans="2:14" ht="17" x14ac:dyDescent="0.2">
      <c r="B24" s="36" t="s">
        <v>17</v>
      </c>
      <c r="C24" s="36" t="s">
        <v>18</v>
      </c>
      <c r="D24" s="36" t="s">
        <v>1</v>
      </c>
      <c r="E24" s="36" t="s">
        <v>2</v>
      </c>
      <c r="F24" s="10" t="s">
        <v>34</v>
      </c>
    </row>
    <row r="25" spans="2:14" ht="33" customHeight="1" x14ac:dyDescent="0.2">
      <c r="B25" s="37" t="s">
        <v>19</v>
      </c>
      <c r="C25" s="38" t="s">
        <v>12</v>
      </c>
      <c r="D25" s="39">
        <f>C7</f>
        <v>500000</v>
      </c>
      <c r="E25" s="39">
        <f>D7</f>
        <v>1000000</v>
      </c>
      <c r="F25" s="4"/>
    </row>
    <row r="26" spans="2:14" ht="33" customHeight="1" x14ac:dyDescent="0.2">
      <c r="B26" s="37" t="s">
        <v>5</v>
      </c>
      <c r="C26" s="40" t="s">
        <v>44</v>
      </c>
      <c r="D26" s="41" t="str">
        <f>C6</f>
        <v>с НДС</v>
      </c>
      <c r="E26" s="41" t="str">
        <f>D6</f>
        <v>с НДС</v>
      </c>
      <c r="F26" s="4"/>
    </row>
    <row r="27" spans="2:14" ht="33" customHeight="1" x14ac:dyDescent="0.2">
      <c r="B27" s="37" t="s">
        <v>20</v>
      </c>
      <c r="C27" s="42"/>
      <c r="D27" s="43">
        <f>1/1.18</f>
        <v>0.84745762711864414</v>
      </c>
      <c r="E27" s="43">
        <f>1/1.18</f>
        <v>0.84745762711864414</v>
      </c>
      <c r="F27" s="4"/>
    </row>
    <row r="28" spans="2:14" ht="33" customHeight="1" x14ac:dyDescent="0.2">
      <c r="B28" s="37" t="s">
        <v>3</v>
      </c>
      <c r="C28" s="40" t="s">
        <v>4</v>
      </c>
      <c r="D28" s="41" t="str">
        <f>C5</f>
        <v>сделка</v>
      </c>
      <c r="E28" s="41" t="s">
        <v>4</v>
      </c>
      <c r="F28" s="4"/>
    </row>
    <row r="29" spans="2:14" ht="33" customHeight="1" x14ac:dyDescent="0.2">
      <c r="B29" s="37" t="s">
        <v>21</v>
      </c>
      <c r="C29" s="42"/>
      <c r="D29" s="44">
        <v>1</v>
      </c>
      <c r="E29" s="44">
        <v>1</v>
      </c>
      <c r="F29" s="33" t="s">
        <v>35</v>
      </c>
      <c r="G29" s="34"/>
      <c r="H29" s="34"/>
      <c r="I29" s="34"/>
    </row>
    <row r="30" spans="2:14" ht="33" customHeight="1" x14ac:dyDescent="0.2">
      <c r="B30" s="37" t="s">
        <v>56</v>
      </c>
      <c r="C30" s="45">
        <v>42005</v>
      </c>
      <c r="D30" s="46">
        <f>C12</f>
        <v>42736</v>
      </c>
      <c r="E30" s="46">
        <f>D12</f>
        <v>42005</v>
      </c>
      <c r="F30" s="4"/>
      <c r="G30" s="35"/>
      <c r="H30" s="35"/>
      <c r="I30" s="35"/>
    </row>
    <row r="31" spans="2:14" ht="33" customHeight="1" x14ac:dyDescent="0.2">
      <c r="B31" s="37" t="s">
        <v>22</v>
      </c>
      <c r="C31" s="42"/>
      <c r="D31" s="47">
        <f>C18/E18</f>
        <v>1.0526315789473684</v>
      </c>
      <c r="E31" s="48">
        <v>1</v>
      </c>
      <c r="F31" s="33" t="s">
        <v>36</v>
      </c>
      <c r="G31" s="34"/>
      <c r="H31" s="34"/>
      <c r="I31" s="34"/>
    </row>
    <row r="32" spans="2:14" ht="33" customHeight="1" x14ac:dyDescent="0.2">
      <c r="B32" s="37" t="s">
        <v>23</v>
      </c>
      <c r="C32" s="49" t="s">
        <v>15</v>
      </c>
      <c r="D32" s="41" t="s">
        <v>8</v>
      </c>
      <c r="E32" s="41" t="s">
        <v>9</v>
      </c>
      <c r="F32" s="4"/>
      <c r="G32" s="35"/>
      <c r="H32" s="35"/>
      <c r="I32" s="35"/>
      <c r="L32" s="7" t="s">
        <v>38</v>
      </c>
      <c r="M32" s="7" t="s">
        <v>39</v>
      </c>
      <c r="N32" s="21" t="s">
        <v>49</v>
      </c>
    </row>
    <row r="33" spans="2:14" ht="33" customHeight="1" x14ac:dyDescent="0.2">
      <c r="B33" s="37" t="s">
        <v>24</v>
      </c>
      <c r="C33" s="42"/>
      <c r="D33" s="44">
        <f>N33</f>
        <v>1.0989010989010988</v>
      </c>
      <c r="E33" s="44">
        <f>N34</f>
        <v>0.76923076923076916</v>
      </c>
      <c r="F33" s="33" t="s">
        <v>37</v>
      </c>
      <c r="G33" s="34"/>
      <c r="H33" s="34"/>
      <c r="I33" s="34"/>
      <c r="J33" s="3" t="s">
        <v>58</v>
      </c>
      <c r="K33" s="22">
        <v>0.3</v>
      </c>
      <c r="L33" s="13" t="s">
        <v>8</v>
      </c>
      <c r="M33" s="8">
        <f>1-K33</f>
        <v>0.7</v>
      </c>
      <c r="N33" s="9">
        <f>$M$35/M33</f>
        <v>1.0989010989010988</v>
      </c>
    </row>
    <row r="34" spans="2:14" ht="33" customHeight="1" x14ac:dyDescent="0.2">
      <c r="B34" s="37" t="str">
        <f>B10</f>
        <v>дата производства</v>
      </c>
      <c r="C34" s="42"/>
      <c r="D34" s="41">
        <f>C10</f>
        <v>2004</v>
      </c>
      <c r="E34" s="41">
        <f>D10</f>
        <v>2005</v>
      </c>
      <c r="F34" s="4"/>
      <c r="G34" s="35"/>
      <c r="H34" s="35"/>
      <c r="I34" s="35"/>
      <c r="K34" s="22"/>
      <c r="L34" s="14" t="s">
        <v>9</v>
      </c>
      <c r="M34" s="8">
        <v>1</v>
      </c>
      <c r="N34" s="9">
        <f>$M$35/M34</f>
        <v>0.76923076923076916</v>
      </c>
    </row>
    <row r="35" spans="2:14" ht="33" customHeight="1" x14ac:dyDescent="0.2">
      <c r="B35" s="37" t="s">
        <v>50</v>
      </c>
      <c r="C35" s="50">
        <v>10</v>
      </c>
      <c r="D35" s="51">
        <f>D22-D36</f>
        <v>13</v>
      </c>
      <c r="E35" s="51">
        <f>E22-(E23-D10)</f>
        <v>15</v>
      </c>
      <c r="F35" s="4"/>
      <c r="G35" s="35"/>
      <c r="H35" s="35"/>
      <c r="I35" s="35"/>
      <c r="L35" s="20" t="s">
        <v>15</v>
      </c>
      <c r="M35" s="8">
        <f>M34/K36</f>
        <v>0.76923076923076916</v>
      </c>
      <c r="N35" s="9">
        <f>$M$35/M35</f>
        <v>1</v>
      </c>
    </row>
    <row r="36" spans="2:14" ht="33" customHeight="1" x14ac:dyDescent="0.2">
      <c r="B36" s="37" t="s">
        <v>46</v>
      </c>
      <c r="C36" s="42"/>
      <c r="D36" s="39">
        <f>C11</f>
        <v>12</v>
      </c>
      <c r="E36" s="44"/>
      <c r="F36" s="4"/>
      <c r="G36" s="35"/>
      <c r="H36" s="35"/>
      <c r="I36" s="35"/>
      <c r="J36" s="3" t="s">
        <v>59</v>
      </c>
      <c r="K36" s="3">
        <v>1.3</v>
      </c>
    </row>
    <row r="37" spans="2:14" ht="33" customHeight="1" x14ac:dyDescent="0.2">
      <c r="B37" s="37" t="s">
        <v>55</v>
      </c>
      <c r="C37" s="42"/>
      <c r="D37" s="52">
        <f>D23-D34</f>
        <v>13</v>
      </c>
      <c r="E37" s="51">
        <f>E23-E34</f>
        <v>10</v>
      </c>
      <c r="F37" s="33" t="s">
        <v>51</v>
      </c>
      <c r="G37" s="34"/>
      <c r="H37" s="34"/>
      <c r="I37" s="34"/>
    </row>
    <row r="38" spans="2:14" ht="33" customHeight="1" x14ac:dyDescent="0.2">
      <c r="B38" s="37" t="s">
        <v>25</v>
      </c>
      <c r="C38" s="53">
        <f>(C22-C35)/C22</f>
        <v>0.6</v>
      </c>
      <c r="D38" s="53">
        <f>(D22-D35)/D22</f>
        <v>0.48</v>
      </c>
      <c r="E38" s="53">
        <f>(E22-E35)/E22</f>
        <v>0.4</v>
      </c>
      <c r="F38" s="35"/>
      <c r="G38" s="35"/>
      <c r="H38" s="35"/>
      <c r="I38" s="35"/>
    </row>
    <row r="39" spans="2:14" ht="33" customHeight="1" x14ac:dyDescent="0.2">
      <c r="B39" s="37" t="s">
        <v>26</v>
      </c>
      <c r="C39" s="42"/>
      <c r="D39" s="48">
        <f>((1-$C$38)/(1-D38))</f>
        <v>0.76923076923076927</v>
      </c>
      <c r="E39" s="48">
        <f>((1-$C$38)/(1-E38))</f>
        <v>0.66666666666666674</v>
      </c>
      <c r="F39" s="33" t="s">
        <v>40</v>
      </c>
      <c r="G39" s="34"/>
      <c r="H39" s="34"/>
      <c r="I39" s="34"/>
    </row>
    <row r="40" spans="2:14" ht="33" customHeight="1" x14ac:dyDescent="0.2">
      <c r="B40" s="37" t="s">
        <v>27</v>
      </c>
      <c r="C40" s="40">
        <v>600</v>
      </c>
      <c r="D40" s="41">
        <f>C9</f>
        <v>500</v>
      </c>
      <c r="E40" s="41">
        <f>D9</f>
        <v>700</v>
      </c>
      <c r="F40" s="4"/>
      <c r="G40" s="35"/>
      <c r="H40" s="35"/>
      <c r="I40" s="35"/>
    </row>
    <row r="41" spans="2:14" ht="33" customHeight="1" x14ac:dyDescent="0.2">
      <c r="B41" s="37" t="s">
        <v>57</v>
      </c>
      <c r="C41" s="42"/>
      <c r="D41" s="54">
        <v>0.7</v>
      </c>
      <c r="E41" s="54">
        <v>0.7</v>
      </c>
      <c r="F41" s="4"/>
      <c r="G41" s="35"/>
      <c r="H41" s="35"/>
      <c r="I41" s="35"/>
    </row>
    <row r="42" spans="2:14" ht="33" customHeight="1" x14ac:dyDescent="0.2">
      <c r="B42" s="37" t="s">
        <v>28</v>
      </c>
      <c r="C42" s="42"/>
      <c r="D42" s="44">
        <f>POWER($C$40/D40,D41)</f>
        <v>1.1361269771988887</v>
      </c>
      <c r="E42" s="44">
        <f>POWER($C$40/E40,E41)</f>
        <v>0.8977124479000923</v>
      </c>
      <c r="F42" s="33" t="s">
        <v>41</v>
      </c>
      <c r="G42" s="34"/>
      <c r="H42" s="34"/>
      <c r="I42" s="34"/>
    </row>
    <row r="43" spans="2:14" ht="33" customHeight="1" x14ac:dyDescent="0.2">
      <c r="B43" s="37" t="s">
        <v>29</v>
      </c>
      <c r="C43" s="42"/>
      <c r="D43" s="55">
        <f>D25*D27*D29*D31*D33*D39*D42</f>
        <v>428357.6421241482</v>
      </c>
      <c r="E43" s="55">
        <f>E25*E27*E29*E31*E33*E39*E42</f>
        <v>390140.13381142652</v>
      </c>
      <c r="F43" s="4"/>
      <c r="G43" s="35"/>
      <c r="H43" s="35"/>
      <c r="I43" s="35"/>
    </row>
    <row r="44" spans="2:14" ht="33" customHeight="1" x14ac:dyDescent="0.2">
      <c r="B44" s="37" t="s">
        <v>30</v>
      </c>
      <c r="C44" s="40" t="s">
        <v>31</v>
      </c>
      <c r="D44" s="41" t="s">
        <v>32</v>
      </c>
      <c r="E44" s="41" t="s">
        <v>32</v>
      </c>
      <c r="F44" s="4"/>
      <c r="G44" s="35"/>
      <c r="H44" s="35"/>
      <c r="I44" s="35"/>
    </row>
    <row r="45" spans="2:14" ht="33" customHeight="1" x14ac:dyDescent="0.2">
      <c r="B45" s="37" t="s">
        <v>52</v>
      </c>
      <c r="C45" s="42"/>
      <c r="D45" s="39">
        <f>100000</f>
        <v>100000</v>
      </c>
      <c r="E45" s="39">
        <f>100000</f>
        <v>100000</v>
      </c>
      <c r="F45" s="33" t="s">
        <v>53</v>
      </c>
      <c r="G45" s="34"/>
      <c r="H45" s="34"/>
      <c r="I45" s="34"/>
    </row>
    <row r="46" spans="2:14" ht="33" customHeight="1" x14ac:dyDescent="0.2">
      <c r="B46" s="37" t="s">
        <v>33</v>
      </c>
      <c r="C46" s="42"/>
      <c r="D46" s="55">
        <f>D43+D45</f>
        <v>528357.6421241482</v>
      </c>
      <c r="E46" s="55">
        <f>E43+E45</f>
        <v>490140.13381142652</v>
      </c>
      <c r="F46" s="4"/>
    </row>
    <row r="47" spans="2:14" ht="33" customHeight="1" x14ac:dyDescent="0.2">
      <c r="B47" s="37" t="s">
        <v>60</v>
      </c>
      <c r="C47" s="56">
        <f>AVERAGE(D46:E46)</f>
        <v>509248.88796778733</v>
      </c>
      <c r="D47" s="42"/>
      <c r="E47" s="42"/>
      <c r="F47" s="4"/>
    </row>
    <row r="49" spans="2:12" x14ac:dyDescent="0.2">
      <c r="B49" s="3" t="s">
        <v>54</v>
      </c>
      <c r="C49" s="15">
        <f>ROUND(C47,-2)</f>
        <v>509200</v>
      </c>
    </row>
    <row r="50" spans="2:12" x14ac:dyDescent="0.2">
      <c r="L50" s="5"/>
    </row>
    <row r="51" spans="2:12" x14ac:dyDescent="0.2">
      <c r="L51" s="5"/>
    </row>
    <row r="52" spans="2:12" x14ac:dyDescent="0.2">
      <c r="L52" s="5"/>
    </row>
    <row r="53" spans="2:12" x14ac:dyDescent="0.2">
      <c r="L53" s="5"/>
    </row>
    <row r="54" spans="2:12" x14ac:dyDescent="0.2">
      <c r="J54" s="5"/>
      <c r="K54" s="5"/>
      <c r="L54" s="5"/>
    </row>
    <row r="55" spans="2:12" x14ac:dyDescent="0.2">
      <c r="J55" s="5"/>
      <c r="K55" s="5"/>
      <c r="L55" s="5"/>
    </row>
    <row r="56" spans="2:12" x14ac:dyDescent="0.2">
      <c r="J56" s="5"/>
      <c r="K56" s="5"/>
      <c r="L56" s="5"/>
    </row>
    <row r="57" spans="2:12" x14ac:dyDescent="0.2">
      <c r="J57" s="5"/>
      <c r="K57" s="5"/>
      <c r="L57" s="5"/>
    </row>
    <row r="58" spans="2:12" x14ac:dyDescent="0.2">
      <c r="J58" s="5"/>
      <c r="L58" s="5"/>
    </row>
    <row r="59" spans="2:12" x14ac:dyDescent="0.2">
      <c r="L59" s="5"/>
    </row>
    <row r="60" spans="2:12" x14ac:dyDescent="0.2">
      <c r="L60" s="5"/>
    </row>
  </sheetData>
  <mergeCells count="10">
    <mergeCell ref="F37:I37"/>
    <mergeCell ref="F39:I39"/>
    <mergeCell ref="F42:I42"/>
    <mergeCell ref="F45:I45"/>
    <mergeCell ref="B2:J2"/>
    <mergeCell ref="B14:J14"/>
    <mergeCell ref="B21:J21"/>
    <mergeCell ref="F29:I29"/>
    <mergeCell ref="F31:I31"/>
    <mergeCell ref="F33:I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Natalia Kirshina</cp:lastModifiedBy>
  <dcterms:created xsi:type="dcterms:W3CDTF">2024-04-11T09:56:12Z</dcterms:created>
  <dcterms:modified xsi:type="dcterms:W3CDTF">2024-05-15T16:14:42Z</dcterms:modified>
</cp:coreProperties>
</file>